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a\Seafile\bnsz_administration\PISTE\2024\"/>
    </mc:Choice>
  </mc:AlternateContent>
  <xr:revisionPtr revIDLastSave="0" documentId="13_ncr:1_{BCF37E8E-7398-4981-80E5-762B3BA18BF1}" xr6:coauthVersionLast="47" xr6:coauthVersionMax="47" xr10:uidLastSave="{00000000-0000-0000-0000-000000000000}"/>
  <bookViews>
    <workbookView xWindow="-108" yWindow="-108" windowWidth="23256" windowHeight="12576" xr2:uid="{4B664C17-757B-45CA-8768-40A274E1C621}"/>
  </bookViews>
  <sheets>
    <sheet name="Turniertagebuch" sheetId="1" r:id="rId1"/>
    <sheet name="Wochenplanung Jan" sheetId="4" r:id="rId2"/>
    <sheet name="Wochenplanung Aug" sheetId="5" r:id="rId3"/>
    <sheet name="Auswertung" sheetId="3" r:id="rId4"/>
    <sheet name="Wertetabelle" sheetId="2" r:id="rId5"/>
  </sheets>
  <definedNames>
    <definedName name="AugAndere">'Wochenplanung Aug'!$K$37</definedName>
    <definedName name="AugAthletik">'Wochenplanung Aug'!$K$35</definedName>
    <definedName name="AugIndividuell">'Wochenplanung Aug'!$K$36</definedName>
    <definedName name="AugTrStP">'Wochenplanung Aug'!$K$33</definedName>
    <definedName name="AugVerein">'Wochenplanung Aug'!$K$34</definedName>
    <definedName name="_xlnm.Print_Area" localSheetId="2">'Wochenplanung Aug'!$A$1:$S$44</definedName>
    <definedName name="_xlnm.Print_Area" localSheetId="1">'Wochenplanung Jan'!$A$1:$S$44</definedName>
    <definedName name="JanAndere">'Wochenplanung Jan'!$K$37</definedName>
    <definedName name="JanAthletik">'Wochenplanung Jan'!$K$35</definedName>
    <definedName name="JanIndividuell">'Wochenplanung Jan'!$K$36</definedName>
    <definedName name="JanTrStP">'Wochenplanung Jan'!$K$33</definedName>
    <definedName name="JanVerein">'Wochenplanung Jan'!$K$34</definedName>
    <definedName name="PunkteDoppel">Turniertagebuch!$L$37</definedName>
    <definedName name="PunkteEinzel">Turniertagebuch!$H$37</definedName>
    <definedName name="PunkteMixed">Turniertagebuch!$P$37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5" l="1"/>
  <c r="K31" i="4"/>
  <c r="K39" i="5"/>
  <c r="K38" i="5"/>
  <c r="K37" i="5"/>
  <c r="G17" i="3" s="1"/>
  <c r="K36" i="5"/>
  <c r="K35" i="5"/>
  <c r="K34" i="5"/>
  <c r="K33" i="5"/>
  <c r="C17" i="3" s="1"/>
  <c r="K32" i="5"/>
  <c r="K39" i="4"/>
  <c r="K38" i="4"/>
  <c r="K37" i="4"/>
  <c r="K36" i="4"/>
  <c r="K35" i="4"/>
  <c r="K34" i="4"/>
  <c r="K33" i="4"/>
  <c r="C13" i="3" s="1"/>
  <c r="K32" i="4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5" i="3"/>
  <c r="D5" i="3"/>
  <c r="C5" i="3"/>
  <c r="L8" i="1"/>
  <c r="L9" i="1"/>
  <c r="L10" i="1"/>
  <c r="L11" i="1"/>
  <c r="L12" i="1"/>
  <c r="L13" i="1"/>
  <c r="L14" i="1"/>
  <c r="L15" i="1"/>
  <c r="L16" i="1"/>
  <c r="L17" i="1"/>
  <c r="L18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P8" i="1"/>
  <c r="P9" i="1"/>
  <c r="P10" i="1"/>
  <c r="P11" i="1"/>
  <c r="P12" i="1"/>
  <c r="P13" i="1"/>
  <c r="P14" i="1"/>
  <c r="P15" i="1"/>
  <c r="P16" i="1"/>
  <c r="P17" i="1"/>
  <c r="P18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H30" i="1"/>
  <c r="H31" i="1"/>
  <c r="H32" i="1"/>
  <c r="H33" i="1"/>
  <c r="H34" i="1"/>
  <c r="H35" i="1"/>
  <c r="H36" i="1"/>
  <c r="H27" i="1"/>
  <c r="H28" i="1"/>
  <c r="H29" i="1"/>
  <c r="H8" i="1"/>
  <c r="E13" i="3" l="1"/>
  <c r="F13" i="3"/>
  <c r="D13" i="3"/>
  <c r="G13" i="3"/>
  <c r="D17" i="3"/>
  <c r="E17" i="3"/>
  <c r="F17" i="3"/>
  <c r="P37" i="1"/>
  <c r="E9" i="3" s="1"/>
  <c r="L37" i="1"/>
  <c r="D9" i="3" s="1"/>
  <c r="H37" i="1"/>
  <c r="C9" i="3" s="1"/>
</calcChain>
</file>

<file path=xl/sharedStrings.xml><?xml version="1.0" encoding="utf-8"?>
<sst xmlns="http://schemas.openxmlformats.org/spreadsheetml/2006/main" count="552" uniqueCount="170">
  <si>
    <t>Turniertagebuch</t>
  </si>
  <si>
    <t>Spieler:in</t>
  </si>
  <si>
    <t>Alterskategorie 2023</t>
  </si>
  <si>
    <t>Alterskategorie 2024</t>
  </si>
  <si>
    <t>Datum Turnierstart</t>
  </si>
  <si>
    <t>Turniername</t>
  </si>
  <si>
    <t>Teilnehmerfeld</t>
  </si>
  <si>
    <t>Turnierkategorie</t>
  </si>
  <si>
    <t>Kategorie Einzel</t>
  </si>
  <si>
    <t>Resultat Einzel</t>
  </si>
  <si>
    <t>Punkte</t>
  </si>
  <si>
    <t>Kategorie Doppel</t>
  </si>
  <si>
    <t>Resultat Doppel</t>
  </si>
  <si>
    <t>Kategorie Mixed</t>
  </si>
  <si>
    <t>Resultat Mixed</t>
  </si>
  <si>
    <t>Regional</t>
  </si>
  <si>
    <t>Viertelfinalteilnahme (Top 8)</t>
  </si>
  <si>
    <t>International</t>
  </si>
  <si>
    <t>U15</t>
  </si>
  <si>
    <t>Top 32</t>
  </si>
  <si>
    <t>Halbfinalteilnahme (Top 4)</t>
  </si>
  <si>
    <t>National</t>
  </si>
  <si>
    <t>Top 16</t>
  </si>
  <si>
    <t>Punktedurchschnitt der fünf besten Resultate</t>
  </si>
  <si>
    <t>Es zählen alle Turniere im Zeitraum 1. Oktober 2022 - 30. September 2023</t>
  </si>
  <si>
    <t>Siehe Auswahlliste und Wertetabelle, um die einsetzbaren Werte zu bestimmen</t>
  </si>
  <si>
    <t>Die Punkte sind durch den Head Coach der Region zu prüfen</t>
  </si>
  <si>
    <t>Teilnehmerfelder</t>
  </si>
  <si>
    <t>Turnierkategorien</t>
  </si>
  <si>
    <t>Kategorien</t>
  </si>
  <si>
    <t>Resultate</t>
  </si>
  <si>
    <t>U19</t>
  </si>
  <si>
    <t>1. Rang</t>
  </si>
  <si>
    <t>U17</t>
  </si>
  <si>
    <t>2. Rang</t>
  </si>
  <si>
    <t>1 = Repräsentative Events (JWM, JEM, YOG, U17-EM, EYOF, U15-EM)</t>
  </si>
  <si>
    <t>2 = SME Final</t>
  </si>
  <si>
    <t>U13</t>
  </si>
  <si>
    <t>3 = Junior Int. Grand Prix Turniere + Danish Junior Cup</t>
  </si>
  <si>
    <t>U11</t>
  </si>
  <si>
    <t>4 = Junior Int. Series / Junior Future Series / Junior Int. Challenge
BEC -U17 / U13 - U15</t>
  </si>
  <si>
    <t>SK 1</t>
  </si>
  <si>
    <t>5 = SMJ</t>
  </si>
  <si>
    <t>SK 2</t>
  </si>
  <si>
    <t>Weniger gut als Top 32</t>
  </si>
  <si>
    <t>6=Internationale Turniere, die nicht über BEC oder BWF laufen
(z.B. Bodensee-Jugendturnier, Luxembourg Youngsters, Waghäusel, etc.)</t>
  </si>
  <si>
    <t>SK 3</t>
  </si>
  <si>
    <t>7 = SBJS</t>
  </si>
  <si>
    <t>8 = RTJ Regional / CJ - Circuit juniors</t>
  </si>
  <si>
    <t>1 = Repräsentativer Event (JWM, JEM, YOG, U17-EM, EYOF, U15-EM)</t>
  </si>
  <si>
    <t>* + 0.5 Punkte, wenn das Resultat in einer höheren Alterskategorie erreicht wird (gilt nicht, wenn ein Doppelpartner das korrekte Alter hat)</t>
  </si>
  <si>
    <t>* - 0.5 Punkte, wenn das Resultat in einer Stärkenklasse SK 2 oder tiefer erreicht wird</t>
  </si>
  <si>
    <t>3 = Junior Int. Grand Prix Turniere &amp; Danish Junior Cup</t>
  </si>
  <si>
    <t>* werden die Top 32 nicht erreicht, gibt es keine Punkte</t>
  </si>
  <si>
    <t>4 = Junior Int. Series / Junior Future Series / Junior Int. Challenge</t>
  </si>
  <si>
    <t>* Interclub zählt nicht</t>
  </si>
  <si>
    <t>5 = Schweizermeisterschaften Junioren (SMJ)</t>
  </si>
  <si>
    <t xml:space="preserve">6 = Internationales Juniorenturnier, welches nicht über BWF/BEC läuft
(z.B. Bodensee-Jugendturnier, Luxembourg Youngsters, Waghäusel)
</t>
  </si>
  <si>
    <t>7 = Swiss Badminton Junior Series (SBJS)</t>
  </si>
  <si>
    <t>8 = RTJ Regional</t>
  </si>
  <si>
    <t>weitere Turniere (z.B. BST-Turniere) sollen nicht aufgeführt werden</t>
  </si>
  <si>
    <t>§</t>
  </si>
  <si>
    <t>Punkte2</t>
  </si>
  <si>
    <t>Punkte3</t>
  </si>
  <si>
    <t>Kategorie</t>
  </si>
  <si>
    <t>regional</t>
  </si>
  <si>
    <t>national</t>
  </si>
  <si>
    <t>Ebene</t>
  </si>
  <si>
    <t>höher MX</t>
  </si>
  <si>
    <t>höher DO</t>
  </si>
  <si>
    <t>höher EZ</t>
  </si>
  <si>
    <t>Anzahl Wettkämpfe</t>
  </si>
  <si>
    <t>Punktedurchschnitt Wettkämpfe</t>
  </si>
  <si>
    <t>Einzel</t>
  </si>
  <si>
    <t>Doppel</t>
  </si>
  <si>
    <t>Mixed</t>
  </si>
  <si>
    <t>international</t>
  </si>
  <si>
    <t>Name:</t>
  </si>
  <si>
    <t>Datum:</t>
  </si>
  <si>
    <t xml:space="preserve">Wochenplanung </t>
  </si>
  <si>
    <t>Zeit</t>
  </si>
  <si>
    <t>Mo</t>
  </si>
  <si>
    <t>Di</t>
  </si>
  <si>
    <t>Mi</t>
  </si>
  <si>
    <t>Do</t>
  </si>
  <si>
    <t>Fr</t>
  </si>
  <si>
    <t>Sa</t>
  </si>
  <si>
    <t>So</t>
  </si>
  <si>
    <t>06.00 - 06.30</t>
  </si>
  <si>
    <t>06.30 - 07.00</t>
  </si>
  <si>
    <t>Reisezeit</t>
  </si>
  <si>
    <t>07.00 - 07.30</t>
  </si>
  <si>
    <t>07.30 - 08.00</t>
  </si>
  <si>
    <t>Tr StP</t>
  </si>
  <si>
    <t>08.00 - 08.30</t>
  </si>
  <si>
    <t>08.30 - 09.00</t>
  </si>
  <si>
    <t>09.00 - 09.30</t>
  </si>
  <si>
    <t>09.30 - 10.00</t>
  </si>
  <si>
    <t>10.00 - 10.30</t>
  </si>
  <si>
    <t>10.30 - 11.00</t>
  </si>
  <si>
    <t>11.00 - 11.30</t>
  </si>
  <si>
    <t>11.30 - 12.00</t>
  </si>
  <si>
    <t>12.00 - 12.30</t>
  </si>
  <si>
    <t>12.30 - 13.00</t>
  </si>
  <si>
    <t>13.00 - 13.30</t>
  </si>
  <si>
    <t>13.30 - 14.00</t>
  </si>
  <si>
    <t>14.00 - 14.30</t>
  </si>
  <si>
    <t>14.30 - 15.00</t>
  </si>
  <si>
    <t>15.00 - 15.30</t>
  </si>
  <si>
    <t>15.30 - 16.00</t>
  </si>
  <si>
    <t>16.00 - 16.30</t>
  </si>
  <si>
    <t>16.30 - 17.00</t>
  </si>
  <si>
    <t>17.00 - 17.30</t>
  </si>
  <si>
    <t>17.30 - 18.00</t>
  </si>
  <si>
    <t># h</t>
  </si>
  <si>
    <t>Begriffe</t>
  </si>
  <si>
    <t>18.00 - 18.30</t>
  </si>
  <si>
    <t>Tr Verein</t>
  </si>
  <si>
    <t>selbsterklärend ;-)</t>
  </si>
  <si>
    <t>18.30 - 19.00</t>
  </si>
  <si>
    <t>Musik</t>
  </si>
  <si>
    <t>Musikstunde / Singen / Chor / Band etc.</t>
  </si>
  <si>
    <t>19.00 - 19.30</t>
  </si>
  <si>
    <t>Training im Stützpunkt (vormals Kadertraining)</t>
  </si>
  <si>
    <t>19.30 - 20.00</t>
  </si>
  <si>
    <t>Training im Verein</t>
  </si>
  <si>
    <t>20.00 - 20.30</t>
  </si>
  <si>
    <t>Tr Athletik</t>
  </si>
  <si>
    <t>Athletiktraining (im Verein, Fitnessstudio, Park, Wald etc.)</t>
  </si>
  <si>
    <t>20.30 - 21.00</t>
  </si>
  <si>
    <t>Tr individuell</t>
  </si>
  <si>
    <t>Privattraining (nur Badminton)</t>
  </si>
  <si>
    <t>21.00 - 21.30</t>
  </si>
  <si>
    <t>Tr andere SpA</t>
  </si>
  <si>
    <t>Training in einer anderen Sportart</t>
  </si>
  <si>
    <t>21.30 - 22.00</t>
  </si>
  <si>
    <t>Reisezeit an die Schule, ins Trainng etc.</t>
  </si>
  <si>
    <t>22.00 - 22.30</t>
  </si>
  <si>
    <t>Diverses</t>
  </si>
  <si>
    <t>Zeitfenster für Hobbies u.a.</t>
  </si>
  <si>
    <t>22.30 - 23.00</t>
  </si>
  <si>
    <t>Anleitung:</t>
  </si>
  <si>
    <t>• den Wochenplan  ausfüllen am Computer (Füllfarbe erscheint automatisch, wenn vordefinierte Begriffe verwendent werden).</t>
  </si>
  <si>
    <t>• die Zeiten auf 30 Minuten genau eintragen (runden).</t>
  </si>
  <si>
    <t>Wochenplanung nach Jahresbeginn ¦ Januar - Sommerferien</t>
  </si>
  <si>
    <t>Wochenplanung nach Sommerferien ¦ August - Weihnachten</t>
  </si>
  <si>
    <t>Trainingsstunden Januar-Juli</t>
  </si>
  <si>
    <t>BNRZ</t>
  </si>
  <si>
    <t>Verein</t>
  </si>
  <si>
    <t>Athletik</t>
  </si>
  <si>
    <t>Individuell</t>
  </si>
  <si>
    <t>Andere</t>
  </si>
  <si>
    <t>Trainingsstunden August - Dezember</t>
  </si>
  <si>
    <t>Schule/Arbeit</t>
  </si>
  <si>
    <t>RTJ - BC Nürensdorf</t>
  </si>
  <si>
    <t>RTJ - KTSV Winterthur</t>
  </si>
  <si>
    <t>RTJ - Elch Turnier Uster</t>
  </si>
  <si>
    <t>SBJS - Arlesheim Junior Open</t>
  </si>
  <si>
    <t>RTJ - BC Rapperswil Jona</t>
  </si>
  <si>
    <t>SBJS - Clientis Future Uzwil</t>
  </si>
  <si>
    <t>RTJ - Guggi - Cup</t>
  </si>
  <si>
    <t>x</t>
  </si>
  <si>
    <t>SBJS - Uster</t>
  </si>
  <si>
    <t>RTJ - BC Bülach</t>
  </si>
  <si>
    <t>IJT - Victor - Hofsteig - Youth - International 2023</t>
  </si>
  <si>
    <t>RTJ - Wetzikon</t>
  </si>
  <si>
    <t>SBJS - Altdorf</t>
  </si>
  <si>
    <t>RTJ - Rorbas - Freienstein</t>
  </si>
  <si>
    <t>SJBS - Genf</t>
  </si>
  <si>
    <t>Hans Muster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</si>
</sst>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9"/>
      <name val="Calibri Light"/>
      <family val="2"/>
      <scheme val="major"/>
    </font>
    <font>
      <sz val="11"/>
      <color theme="1"/>
      <name val="Calibri"/>
      <family val="2"/>
      <scheme val="minor"/>
    </font>
    <font>
      <u/>
      <sz val="11"/>
      <color theme="1"/>
      <name val="Calibri Light"/>
      <family val="2"/>
      <scheme val="major"/>
    </font>
    <font>
      <sz val="11"/>
      <color theme="10"/>
      <name val="Calibri"/>
      <family val="2"/>
      <scheme val="minor"/>
    </font>
    <font>
      <sz val="9"/>
      <name val="Geneva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0"/>
      <color rgb="FFFFFFFF"/>
      <name val="Arial"/>
      <family val="2"/>
      <charset val="1"/>
    </font>
    <font>
      <b/>
      <sz val="9"/>
      <color rgb="FFFF000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BBDBE"/>
        <bgColor indexed="64"/>
      </patternFill>
    </fill>
    <fill>
      <patternFill patternType="solid">
        <fgColor rgb="FFAC828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385724"/>
        <bgColor rgb="FF385623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8" xfId="0" applyFont="1" applyBorder="1"/>
    <xf numFmtId="0" fontId="3" fillId="0" borderId="0" xfId="0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3" borderId="0" xfId="0" applyFont="1" applyFill="1"/>
    <xf numFmtId="0" fontId="7" fillId="4" borderId="5" xfId="0" applyFont="1" applyFill="1" applyBorder="1"/>
    <xf numFmtId="0" fontId="2" fillId="5" borderId="10" xfId="0" applyFont="1" applyFill="1" applyBorder="1"/>
    <xf numFmtId="0" fontId="3" fillId="4" borderId="0" xfId="0" applyFont="1" applyFill="1"/>
    <xf numFmtId="0" fontId="3" fillId="5" borderId="0" xfId="0" applyFont="1" applyFill="1"/>
    <xf numFmtId="0" fontId="3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3" fillId="0" borderId="2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1" xfId="0" applyFont="1" applyBorder="1"/>
    <xf numFmtId="0" fontId="2" fillId="0" borderId="11" xfId="0" applyFont="1" applyBorder="1"/>
    <xf numFmtId="0" fontId="3" fillId="0" borderId="12" xfId="0" applyFont="1" applyBorder="1"/>
    <xf numFmtId="0" fontId="12" fillId="6" borderId="0" xfId="3" applyFont="1" applyFill="1"/>
    <xf numFmtId="0" fontId="12" fillId="6" borderId="0" xfId="3" applyFont="1" applyFill="1" applyAlignment="1">
      <alignment horizontal="right"/>
    </xf>
    <xf numFmtId="0" fontId="12" fillId="0" borderId="0" xfId="3" applyFont="1"/>
    <xf numFmtId="0" fontId="13" fillId="6" borderId="0" xfId="3" applyFont="1" applyFill="1" applyAlignment="1">
      <alignment horizontal="center"/>
    </xf>
    <xf numFmtId="0" fontId="14" fillId="0" borderId="22" xfId="3" applyFont="1" applyBorder="1" applyAlignment="1" applyProtection="1">
      <alignment horizontal="left"/>
      <protection locked="0"/>
    </xf>
    <xf numFmtId="0" fontId="14" fillId="0" borderId="22" xfId="3" applyFont="1" applyBorder="1" applyProtection="1">
      <protection locked="0"/>
    </xf>
    <xf numFmtId="0" fontId="14" fillId="6" borderId="0" xfId="3" applyFont="1" applyFill="1"/>
    <xf numFmtId="0" fontId="14" fillId="6" borderId="0" xfId="3" applyFont="1" applyFill="1" applyAlignment="1">
      <alignment horizontal="right"/>
    </xf>
    <xf numFmtId="0" fontId="14" fillId="6" borderId="23" xfId="3" applyFont="1" applyFill="1" applyBorder="1" applyAlignment="1">
      <alignment horizontal="center" vertical="center"/>
    </xf>
    <xf numFmtId="0" fontId="14" fillId="6" borderId="24" xfId="3" applyFont="1" applyFill="1" applyBorder="1" applyAlignment="1">
      <alignment horizontal="center" vertical="center"/>
    </xf>
    <xf numFmtId="0" fontId="14" fillId="6" borderId="25" xfId="3" applyFont="1" applyFill="1" applyBorder="1" applyAlignment="1">
      <alignment horizontal="center" vertical="center"/>
    </xf>
    <xf numFmtId="0" fontId="14" fillId="6" borderId="15" xfId="3" applyFont="1" applyFill="1" applyBorder="1" applyAlignment="1">
      <alignment horizontal="right" vertical="center"/>
    </xf>
    <xf numFmtId="0" fontId="14" fillId="0" borderId="13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Protection="1">
      <protection locked="0"/>
    </xf>
    <xf numFmtId="0" fontId="14" fillId="0" borderId="14" xfId="3" applyFont="1" applyBorder="1" applyAlignment="1" applyProtection="1">
      <alignment horizontal="center" vertical="center"/>
      <protection locked="0"/>
    </xf>
    <xf numFmtId="0" fontId="14" fillId="6" borderId="4" xfId="3" applyFont="1" applyFill="1" applyBorder="1" applyAlignment="1">
      <alignment horizontal="right" vertical="center"/>
    </xf>
    <xf numFmtId="0" fontId="14" fillId="0" borderId="2" xfId="3" applyFont="1" applyBorder="1" applyProtection="1">
      <protection locked="0"/>
    </xf>
    <xf numFmtId="0" fontId="14" fillId="0" borderId="5" xfId="3" applyFont="1" applyBorder="1" applyProtection="1">
      <protection locked="0"/>
    </xf>
    <xf numFmtId="0" fontId="14" fillId="0" borderId="2" xfId="3" applyFont="1" applyBorder="1" applyAlignment="1" applyProtection="1">
      <alignment horizontal="left"/>
      <protection locked="0"/>
    </xf>
    <xf numFmtId="0" fontId="14" fillId="6" borderId="26" xfId="3" applyFont="1" applyFill="1" applyBorder="1" applyAlignment="1">
      <alignment horizontal="right" vertical="center"/>
    </xf>
    <xf numFmtId="0" fontId="14" fillId="0" borderId="14" xfId="3" applyFont="1" applyBorder="1" applyProtection="1">
      <protection locked="0"/>
    </xf>
    <xf numFmtId="0" fontId="13" fillId="6" borderId="0" xfId="3" applyFont="1" applyFill="1"/>
    <xf numFmtId="0" fontId="12" fillId="6" borderId="0" xfId="3" applyFont="1" applyFill="1" applyAlignment="1">
      <alignment horizontal="center"/>
    </xf>
    <xf numFmtId="0" fontId="16" fillId="6" borderId="0" xfId="3" applyFont="1" applyFill="1" applyAlignment="1">
      <alignment horizontal="left"/>
    </xf>
    <xf numFmtId="0" fontId="14" fillId="6" borderId="0" xfId="3" applyFont="1" applyFill="1" applyAlignment="1">
      <alignment horizontal="center"/>
    </xf>
    <xf numFmtId="0" fontId="14" fillId="0" borderId="0" xfId="3" applyFont="1" applyProtection="1">
      <protection locked="0"/>
    </xf>
    <xf numFmtId="0" fontId="16" fillId="7" borderId="0" xfId="3" applyFont="1" applyFill="1"/>
    <xf numFmtId="0" fontId="14" fillId="0" borderId="27" xfId="3" applyFont="1" applyBorder="1" applyProtection="1">
      <protection locked="0"/>
    </xf>
    <xf numFmtId="0" fontId="14" fillId="6" borderId="28" xfId="3" applyFont="1" applyFill="1" applyBorder="1" applyAlignment="1">
      <alignment horizontal="right" vertical="center"/>
    </xf>
    <xf numFmtId="0" fontId="14" fillId="0" borderId="29" xfId="3" applyFont="1" applyBorder="1" applyProtection="1">
      <protection locked="0"/>
    </xf>
    <xf numFmtId="0" fontId="14" fillId="0" borderId="18" xfId="3" applyFont="1" applyBorder="1" applyProtection="1">
      <protection locked="0"/>
    </xf>
    <xf numFmtId="0" fontId="13" fillId="6" borderId="0" xfId="3" applyFont="1" applyFill="1" applyAlignment="1">
      <alignment horizontal="left"/>
    </xf>
    <xf numFmtId="0" fontId="14" fillId="6" borderId="0" xfId="3" applyFont="1" applyFill="1" applyAlignment="1">
      <alignment horizontal="left"/>
    </xf>
    <xf numFmtId="0" fontId="12" fillId="0" borderId="0" xfId="3" applyFont="1" applyAlignment="1">
      <alignment horizontal="right"/>
    </xf>
    <xf numFmtId="0" fontId="11" fillId="0" borderId="0" xfId="3"/>
    <xf numFmtId="0" fontId="17" fillId="6" borderId="0" xfId="3" applyFont="1" applyFill="1" applyAlignment="1">
      <alignment horizontal="left"/>
    </xf>
    <xf numFmtId="14" fontId="14" fillId="0" borderId="22" xfId="3" applyNumberFormat="1" applyFont="1" applyBorder="1" applyProtection="1">
      <protection locked="0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2" fontId="3" fillId="0" borderId="0" xfId="2" applyNumberFormat="1" applyFont="1" applyBorder="1" applyAlignment="1">
      <alignment horizontal="center" vertical="center"/>
    </xf>
    <xf numFmtId="0" fontId="10" fillId="0" borderId="0" xfId="1" applyFont="1" applyBorder="1"/>
    <xf numFmtId="0" fontId="10" fillId="0" borderId="0" xfId="1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/>
    </xf>
    <xf numFmtId="14" fontId="5" fillId="0" borderId="11" xfId="0" applyNumberFormat="1" applyFont="1" applyBorder="1" applyProtection="1">
      <protection locked="0"/>
    </xf>
    <xf numFmtId="49" fontId="5" fillId="0" borderId="2" xfId="0" applyNumberFormat="1" applyFont="1" applyBorder="1" applyProtection="1">
      <protection locked="0"/>
    </xf>
    <xf numFmtId="0" fontId="5" fillId="3" borderId="2" xfId="0" applyFont="1" applyFill="1" applyBorder="1" applyProtection="1">
      <protection locked="0"/>
    </xf>
    <xf numFmtId="1" fontId="5" fillId="3" borderId="5" xfId="0" applyNumberFormat="1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14" fontId="5" fillId="0" borderId="17" xfId="0" applyNumberFormat="1" applyFont="1" applyBorder="1" applyProtection="1">
      <protection locked="0"/>
    </xf>
    <xf numFmtId="49" fontId="5" fillId="0" borderId="3" xfId="0" applyNumberFormat="1" applyFont="1" applyBorder="1" applyProtection="1">
      <protection locked="0"/>
    </xf>
    <xf numFmtId="0" fontId="5" fillId="3" borderId="3" xfId="0" applyFont="1" applyFill="1" applyBorder="1" applyProtection="1">
      <protection locked="0"/>
    </xf>
    <xf numFmtId="1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Protection="1">
      <protection locked="0"/>
    </xf>
    <xf numFmtId="0" fontId="5" fillId="3" borderId="11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3" fillId="0" borderId="0" xfId="0" applyFont="1" applyAlignment="1">
      <alignment horizontal="right"/>
    </xf>
    <xf numFmtId="0" fontId="15" fillId="0" borderId="19" xfId="3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</cellXfs>
  <cellStyles count="4">
    <cellStyle name="Komma" xfId="2" builtinId="3"/>
    <cellStyle name="Link" xfId="1" builtinId="8"/>
    <cellStyle name="Standard" xfId="0" builtinId="0"/>
    <cellStyle name="Standard 2" xfId="3" xr:uid="{FF713CAB-2A23-41CD-8BCB-CD7DC0453247}"/>
  </cellStyles>
  <dxfs count="139">
    <dxf>
      <fill>
        <patternFill>
          <bgColor rgb="FFA9D18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FBFB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5A5A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44546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8497B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2E75B6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DD7E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9D18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54823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9D18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2E75B6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54823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5E0B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DD7E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2E75B6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ADB9C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44546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5A5A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FBFB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385724"/>
        </patternFill>
      </fill>
    </dxf>
    <dxf>
      <fill>
        <patternFill>
          <bgColor rgb="FFBDD7E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385724"/>
        </patternFill>
      </fill>
    </dxf>
    <dxf>
      <font>
        <color rgb="FFFFFFFF"/>
      </font>
      <fill>
        <patternFill>
          <bgColor rgb="FF54823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5E0B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DD7E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2E75B6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ADB9C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44546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5A5A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FBFB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9D18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FBFB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5A5A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44546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8497B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2E75B6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DD7E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9D18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54823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9D18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2E75B6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54823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5E0B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DD7E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2E75B6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ADB9C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44546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5A5A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FBFB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385724"/>
        </patternFill>
      </fill>
    </dxf>
    <dxf>
      <fill>
        <patternFill>
          <bgColor rgb="FFC5E0B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DD7E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2E75B6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ADB9C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44546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5A5A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FBFB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385724"/>
        </patternFill>
      </fill>
    </dxf>
    <dxf>
      <font>
        <color rgb="FFFFFFFF"/>
      </font>
      <fill>
        <patternFill>
          <bgColor rgb="FF54823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DD7E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385724"/>
        </patternFill>
      </fill>
    </dxf>
    <dxf>
      <fill>
        <patternFill>
          <bgColor rgb="FFC5E0B4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FBFB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A5A5A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44546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ADB9CA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2E75B6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BDD7EE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>
          <bgColor rgb="FF54823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 Light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numFmt numFmtId="0" formatCode="General"/>
      <fill>
        <patternFill patternType="solid">
          <fgColor indexed="64"/>
          <bgColor rgb="FF8BBDBE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numFmt numFmtId="0" formatCode="General"/>
      <fill>
        <patternFill patternType="solid">
          <fgColor indexed="64"/>
          <bgColor rgb="FF8BBDBE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family val="2"/>
        <scheme val="major"/>
      </font>
      <fill>
        <patternFill patternType="solid">
          <fgColor indexed="64"/>
          <bgColor rgb="FF8BBDBE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fill>
        <patternFill patternType="solid">
          <fgColor indexed="64"/>
          <bgColor theme="6" tint="0.79998168889431442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major"/>
      </font>
      <numFmt numFmtId="19" formatCode="dd/mm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8BBDBE"/>
      <color rgb="FFEDEDED"/>
      <color rgb="FFAC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n-US" sz="1400" b="1" strike="noStrike" spc="-1">
                <a:solidFill>
                  <a:srgbClr val="595959"/>
                </a:solidFill>
                <a:latin typeface="Calibri"/>
              </a:defRPr>
            </a:pPr>
            <a:r>
              <a:rPr lang="en-US" sz="1400" b="1" strike="noStrike" spc="-1">
                <a:solidFill>
                  <a:srgbClr val="595959"/>
                </a:solidFill>
                <a:latin typeface="Calibri"/>
              </a:rPr>
              <a:t># Wochenstunden</a:t>
            </a:r>
          </a:p>
        </c:rich>
      </c:tx>
      <c:overlay val="0"/>
      <c:spPr>
        <a:noFill/>
        <a:ln w="2556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'Wochenplanung Jan'!$K$31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4F81BD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48235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E042-402E-954E-7F814675D219}"/>
              </c:ext>
            </c:extLst>
          </c:dPt>
          <c:dPt>
            <c:idx val="1"/>
            <c:invertIfNegative val="0"/>
            <c:bubble3D val="0"/>
            <c:spPr>
              <a:solidFill>
                <a:srgbClr val="A9D18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E042-402E-954E-7F814675D219}"/>
              </c:ext>
            </c:extLst>
          </c:dPt>
          <c:dPt>
            <c:idx val="2"/>
            <c:invertIfNegative val="0"/>
            <c:bubble3D val="0"/>
            <c:spPr>
              <a:solidFill>
                <a:srgbClr val="BDD7E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E042-402E-954E-7F814675D219}"/>
              </c:ext>
            </c:extLst>
          </c:dPt>
          <c:dPt>
            <c:idx val="3"/>
            <c:invertIfNegative val="0"/>
            <c:bubble3D val="0"/>
            <c:spPr>
              <a:solidFill>
                <a:srgbClr val="2E75B6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E042-402E-954E-7F814675D219}"/>
              </c:ext>
            </c:extLst>
          </c:dPt>
          <c:dPt>
            <c:idx val="4"/>
            <c:invertIfNegative val="0"/>
            <c:bubble3D val="0"/>
            <c:spPr>
              <a:solidFill>
                <a:srgbClr val="8497B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E042-402E-954E-7F814675D219}"/>
              </c:ext>
            </c:extLst>
          </c:dPt>
          <c:dPt>
            <c:idx val="5"/>
            <c:invertIfNegative val="0"/>
            <c:bubble3D val="0"/>
            <c:spPr>
              <a:solidFill>
                <a:srgbClr val="1F497D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B-E042-402E-954E-7F814675D219}"/>
              </c:ext>
            </c:extLst>
          </c:dPt>
          <c:dPt>
            <c:idx val="6"/>
            <c:invertIfNegative val="0"/>
            <c:bubble3D val="0"/>
            <c:spPr>
              <a:solidFill>
                <a:srgbClr val="9BBB59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D-E042-402E-954E-7F814675D219}"/>
              </c:ext>
            </c:extLst>
          </c:dPt>
          <c:dPt>
            <c:idx val="7"/>
            <c:invertIfNegative val="0"/>
            <c:bubble3D val="0"/>
            <c:spPr>
              <a:solidFill>
                <a:srgbClr val="385623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E042-402E-954E-7F814675D219}"/>
              </c:ext>
            </c:extLst>
          </c:dPt>
          <c:dPt>
            <c:idx val="8"/>
            <c:invertIfNegative val="0"/>
            <c:bubble3D val="0"/>
            <c:spPr>
              <a:solidFill>
                <a:srgbClr val="D9D9D9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11-E042-402E-954E-7F814675D219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2-402E-954E-7F814675D219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42-402E-954E-7F814675D219}"/>
                </c:ext>
              </c:extLst>
            </c:dLbl>
            <c:dLbl>
              <c:idx val="2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42-402E-954E-7F814675D219}"/>
                </c:ext>
              </c:extLst>
            </c:dLbl>
            <c:dLbl>
              <c:idx val="3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42-402E-954E-7F814675D219}"/>
                </c:ext>
              </c:extLst>
            </c:dLbl>
            <c:dLbl>
              <c:idx val="4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42-402E-954E-7F814675D219}"/>
                </c:ext>
              </c:extLst>
            </c:dLbl>
            <c:dLbl>
              <c:idx val="5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42-402E-954E-7F814675D219}"/>
                </c:ext>
              </c:extLst>
            </c:dLbl>
            <c:dLbl>
              <c:idx val="6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42-402E-954E-7F814675D219}"/>
                </c:ext>
              </c:extLst>
            </c:dLbl>
            <c:dLbl>
              <c:idx val="7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42-402E-954E-7F814675D219}"/>
                </c:ext>
              </c:extLst>
            </c:dLbl>
            <c:dLbl>
              <c:idx val="8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42-402E-954E-7F814675D2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'Wochenplanung Jan'!$L$31:$L$39</c:f>
              <c:strCache>
                <c:ptCount val="9"/>
                <c:pt idx="0">
                  <c:v>Schule/Arbeit</c:v>
                </c:pt>
                <c:pt idx="1">
                  <c:v>Musik</c:v>
                </c:pt>
                <c:pt idx="2">
                  <c:v>Tr StP</c:v>
                </c:pt>
                <c:pt idx="3">
                  <c:v>Tr Verein</c:v>
                </c:pt>
                <c:pt idx="4">
                  <c:v>Tr Athletik</c:v>
                </c:pt>
                <c:pt idx="5">
                  <c:v>Tr individuell</c:v>
                </c:pt>
                <c:pt idx="6">
                  <c:v>Tr andere SpA</c:v>
                </c:pt>
                <c:pt idx="7">
                  <c:v>Reisezeit</c:v>
                </c:pt>
                <c:pt idx="8">
                  <c:v>Diverses</c:v>
                </c:pt>
              </c:strCache>
            </c:strRef>
          </c:cat>
          <c:val>
            <c:numRef>
              <c:f>'Wochenplanung Jan'!$K$31:$K$39</c:f>
              <c:numCache>
                <c:formatCode>General</c:formatCode>
                <c:ptCount val="9"/>
                <c:pt idx="0">
                  <c:v>30</c:v>
                </c:pt>
                <c:pt idx="1">
                  <c:v>0</c:v>
                </c:pt>
                <c:pt idx="2">
                  <c:v>5.5</c:v>
                </c:pt>
                <c:pt idx="3">
                  <c:v>2.5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17.5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042-402E-954E-7F814675D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91982"/>
        <c:axId val="2468012"/>
      </c:barChart>
      <c:catAx>
        <c:axId val="3119198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2468012"/>
        <c:crosses val="autoZero"/>
        <c:auto val="1"/>
        <c:lblAlgn val="ctr"/>
        <c:lblOffset val="100"/>
        <c:noMultiLvlLbl val="0"/>
      </c:catAx>
      <c:valAx>
        <c:axId val="246801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31191982"/>
        <c:crosses val="autoZero"/>
        <c:crossBetween val="between"/>
      </c:valAx>
      <c:spPr>
        <a:noFill/>
        <a:ln w="2556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/>
          <a:lstStyle/>
          <a:p>
            <a:pPr>
              <a:defRPr lang="en-US" sz="1400" b="1" strike="noStrike" spc="-1">
                <a:solidFill>
                  <a:srgbClr val="595959"/>
                </a:solidFill>
                <a:latin typeface="Calibri"/>
              </a:defRPr>
            </a:pPr>
            <a:r>
              <a:rPr lang="en-US" sz="1400" b="1" strike="noStrike" spc="-1">
                <a:solidFill>
                  <a:srgbClr val="595959"/>
                </a:solidFill>
                <a:latin typeface="Calibri"/>
              </a:rPr>
              <a:t># Wochenstunden</a:t>
            </a:r>
          </a:p>
        </c:rich>
      </c:tx>
      <c:overlay val="0"/>
      <c:spPr>
        <a:noFill/>
        <a:ln w="2556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'Wochenplanung Aug'!$K$31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4F81BD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48235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2595-41E4-B5FE-AAEBEA9CDFC2}"/>
              </c:ext>
            </c:extLst>
          </c:dPt>
          <c:dPt>
            <c:idx val="1"/>
            <c:invertIfNegative val="0"/>
            <c:bubble3D val="0"/>
            <c:spPr>
              <a:solidFill>
                <a:srgbClr val="A9D18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2595-41E4-B5FE-AAEBEA9CDFC2}"/>
              </c:ext>
            </c:extLst>
          </c:dPt>
          <c:dPt>
            <c:idx val="2"/>
            <c:invertIfNegative val="0"/>
            <c:bubble3D val="0"/>
            <c:spPr>
              <a:solidFill>
                <a:srgbClr val="BDD7E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2595-41E4-B5FE-AAEBEA9CDFC2}"/>
              </c:ext>
            </c:extLst>
          </c:dPt>
          <c:dPt>
            <c:idx val="3"/>
            <c:invertIfNegative val="0"/>
            <c:bubble3D val="0"/>
            <c:spPr>
              <a:solidFill>
                <a:srgbClr val="2E75B6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2595-41E4-B5FE-AAEBEA9CDFC2}"/>
              </c:ext>
            </c:extLst>
          </c:dPt>
          <c:dPt>
            <c:idx val="4"/>
            <c:invertIfNegative val="0"/>
            <c:bubble3D val="0"/>
            <c:spPr>
              <a:solidFill>
                <a:srgbClr val="8497B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2595-41E4-B5FE-AAEBEA9CDFC2}"/>
              </c:ext>
            </c:extLst>
          </c:dPt>
          <c:dPt>
            <c:idx val="5"/>
            <c:invertIfNegative val="0"/>
            <c:bubble3D val="0"/>
            <c:spPr>
              <a:solidFill>
                <a:srgbClr val="1F497D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B-2595-41E4-B5FE-AAEBEA9CDFC2}"/>
              </c:ext>
            </c:extLst>
          </c:dPt>
          <c:dPt>
            <c:idx val="6"/>
            <c:invertIfNegative val="0"/>
            <c:bubble3D val="0"/>
            <c:spPr>
              <a:solidFill>
                <a:srgbClr val="9BBB59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0D-2595-41E4-B5FE-AAEBEA9CDFC2}"/>
              </c:ext>
            </c:extLst>
          </c:dPt>
          <c:dPt>
            <c:idx val="7"/>
            <c:invertIfNegative val="0"/>
            <c:bubble3D val="0"/>
            <c:spPr>
              <a:solidFill>
                <a:srgbClr val="385623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2595-41E4-B5FE-AAEBEA9CDFC2}"/>
              </c:ext>
            </c:extLst>
          </c:dPt>
          <c:dPt>
            <c:idx val="8"/>
            <c:invertIfNegative val="0"/>
            <c:bubble3D val="0"/>
            <c:spPr>
              <a:solidFill>
                <a:srgbClr val="D9D9D9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11-2595-41E4-B5FE-AAEBEA9CDFC2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95-41E4-B5FE-AAEBEA9CDFC2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95-41E4-B5FE-AAEBEA9CDFC2}"/>
                </c:ext>
              </c:extLst>
            </c:dLbl>
            <c:dLbl>
              <c:idx val="2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95-41E4-B5FE-AAEBEA9CDFC2}"/>
                </c:ext>
              </c:extLst>
            </c:dLbl>
            <c:dLbl>
              <c:idx val="3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95-41E4-B5FE-AAEBEA9CDFC2}"/>
                </c:ext>
              </c:extLst>
            </c:dLbl>
            <c:dLbl>
              <c:idx val="4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95-41E4-B5FE-AAEBEA9CDFC2}"/>
                </c:ext>
              </c:extLst>
            </c:dLbl>
            <c:dLbl>
              <c:idx val="5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95-41E4-B5FE-AAEBEA9CDFC2}"/>
                </c:ext>
              </c:extLst>
            </c:dLbl>
            <c:dLbl>
              <c:idx val="6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95-41E4-B5FE-AAEBEA9CDFC2}"/>
                </c:ext>
              </c:extLst>
            </c:dLbl>
            <c:dLbl>
              <c:idx val="7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95-41E4-B5FE-AAEBEA9CDFC2}"/>
                </c:ext>
              </c:extLst>
            </c:dLbl>
            <c:dLbl>
              <c:idx val="8"/>
              <c:spPr/>
              <c:txPr>
                <a:bodyPr wrap="squar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95-41E4-B5FE-AAEBEA9CDF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'Wochenplanung Aug'!$L$31:$L$39</c:f>
              <c:strCache>
                <c:ptCount val="9"/>
                <c:pt idx="0">
                  <c:v>Schule/Arbeit</c:v>
                </c:pt>
                <c:pt idx="1">
                  <c:v>Musik</c:v>
                </c:pt>
                <c:pt idx="2">
                  <c:v>Tr StP</c:v>
                </c:pt>
                <c:pt idx="3">
                  <c:v>Tr Verein</c:v>
                </c:pt>
                <c:pt idx="4">
                  <c:v>Tr Athletik</c:v>
                </c:pt>
                <c:pt idx="5">
                  <c:v>Tr individuell</c:v>
                </c:pt>
                <c:pt idx="6">
                  <c:v>Tr andere SpA</c:v>
                </c:pt>
                <c:pt idx="7">
                  <c:v>Reisezeit</c:v>
                </c:pt>
                <c:pt idx="8">
                  <c:v>Diverses</c:v>
                </c:pt>
              </c:strCache>
            </c:strRef>
          </c:cat>
          <c:val>
            <c:numRef>
              <c:f>'Wochenplanung Aug'!$K$31:$K$39</c:f>
              <c:numCache>
                <c:formatCode>General</c:formatCode>
                <c:ptCount val="9"/>
                <c:pt idx="0">
                  <c:v>30</c:v>
                </c:pt>
                <c:pt idx="1">
                  <c:v>0</c:v>
                </c:pt>
                <c:pt idx="2">
                  <c:v>5.5</c:v>
                </c:pt>
                <c:pt idx="3">
                  <c:v>2.5</c:v>
                </c:pt>
                <c:pt idx="4">
                  <c:v>0.5</c:v>
                </c:pt>
                <c:pt idx="5">
                  <c:v>1</c:v>
                </c:pt>
                <c:pt idx="6">
                  <c:v>1</c:v>
                </c:pt>
                <c:pt idx="7">
                  <c:v>17.5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595-41E4-B5FE-AAEBEA9CD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91982"/>
        <c:axId val="2468012"/>
      </c:barChart>
      <c:catAx>
        <c:axId val="3119198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1" strike="noStrike" spc="-1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2468012"/>
        <c:crosses val="autoZero"/>
        <c:auto val="1"/>
        <c:lblAlgn val="ctr"/>
        <c:lblOffset val="100"/>
        <c:noMultiLvlLbl val="0"/>
      </c:catAx>
      <c:valAx>
        <c:axId val="246801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1" strike="noStrike" spc="-1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31191982"/>
        <c:crosses val="autoZero"/>
        <c:crossBetween val="between"/>
      </c:valAx>
      <c:spPr>
        <a:noFill/>
        <a:ln w="2556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390524</xdr:colOff>
      <xdr:row>0</xdr:row>
      <xdr:rowOff>0</xdr:rowOff>
    </xdr:from>
    <xdr:to>
      <xdr:col>14</xdr:col>
      <xdr:colOff>1008590</xdr:colOff>
      <xdr:row>2</xdr:row>
      <xdr:rowOff>113881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2D002DC-571E-71A5-EB34-9AACE1649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4399" y="0"/>
          <a:ext cx="3133725" cy="1044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302760</xdr:colOff>
      <xdr:row>5</xdr:row>
      <xdr:rowOff>0</xdr:rowOff>
    </xdr:from>
    <xdr:to>
      <xdr:col>18</xdr:col>
      <xdr:colOff>30960</xdr:colOff>
      <xdr:row>27</xdr:row>
      <xdr:rowOff>149372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8CDEA45-B04E-458A-B4BA-D94C8DBC7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302760</xdr:colOff>
      <xdr:row>5</xdr:row>
      <xdr:rowOff>0</xdr:rowOff>
    </xdr:from>
    <xdr:to>
      <xdr:col>18</xdr:col>
      <xdr:colOff>30960</xdr:colOff>
      <xdr:row>27</xdr:row>
      <xdr:rowOff>149372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7CF6329-E830-485B-847C-19802E02E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3408AF4-2072-4AC7-96D7-25EE5BCB077E}" name="tblErfassung" displayName="tblErfassung" ref="A7:P36" totalsRowShown="0" headerRowDxfId="138" headerRowBorderDxfId="137" tableBorderDxfId="136" totalsRowBorderDxfId="135">
  <autoFilter ref="A7:P36" xr:uid="{73408AF4-2072-4AC7-96D7-25EE5BCB077E}"/>
  <tableColumns count="16">
    <tableColumn id="1" xr3:uid="{D8F0F23A-A840-46A5-B4D5-E3C14A5026C9}" name="Datum Turnierstart" dataDxfId="134"/>
    <tableColumn id="2" xr3:uid="{94A8AB0B-D187-4AE1-AEE5-BCD000449911}" name="Turniername" dataDxfId="133"/>
    <tableColumn id="3" xr3:uid="{65F3E553-6787-4AB2-BE55-5CC314C72D5E}" name="Teilnehmerfeld" dataDxfId="132"/>
    <tableColumn id="4" xr3:uid="{DAB5AB55-E6A4-4172-9459-02E2C8198D8D}" name="Turnierkategorie" dataDxfId="131"/>
    <tableColumn id="5" xr3:uid="{B1506023-A595-4697-922B-B7A9260D9CC7}" name="Kategorie Einzel" dataDxfId="130"/>
    <tableColumn id="14" xr3:uid="{FF2BDF5C-670B-4AC2-9D96-5D5EFC292B62}" name="höher EZ" dataDxfId="129"/>
    <tableColumn id="6" xr3:uid="{2D9D052B-95A4-46C8-BA2F-9E2C77D4F534}" name="Resultat Einzel" dataDxfId="128"/>
    <tableColumn id="7" xr3:uid="{8999FD9A-3A2A-415B-969E-03887049ED4A}" name="Punkte" dataDxfId="127">
      <calculatedColumnFormula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calculatedColumnFormula>
    </tableColumn>
    <tableColumn id="8" xr3:uid="{FF84834D-9435-480D-B84C-5F0A4AE0331D}" name="Kategorie Doppel" dataDxfId="126"/>
    <tableColumn id="15" xr3:uid="{0E420155-4D5F-4874-BE57-FEC7BB6442A7}" name="höher DO" dataDxfId="125"/>
    <tableColumn id="9" xr3:uid="{233B7E0C-32D6-471C-94A0-1AA4AC856B42}" name="Resultat Doppel" dataDxfId="124"/>
    <tableColumn id="10" xr3:uid="{ECD6D54A-39B5-420E-9A32-38C8942C6013}" name="Punkte2" dataDxfId="123">
      <calculatedColumnFormula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calculatedColumnFormula>
    </tableColumn>
    <tableColumn id="11" xr3:uid="{57FD4EA5-3704-42DA-81CC-8017563EBD59}" name="Kategorie Mixed" dataDxfId="122"/>
    <tableColumn id="16" xr3:uid="{F982AEAF-EBDF-497B-95CB-6FE630798FCC}" name="höher MX" dataDxfId="121"/>
    <tableColumn id="12" xr3:uid="{716BFEA9-533B-477B-AD13-570823A768CD}" name="Resultat Mixed" dataDxfId="120"/>
    <tableColumn id="13" xr3:uid="{C8ADB0D1-9916-4FEC-8F3A-8EA5A3CE5039}" name="Punkte3" dataDxfId="119">
      <calculatedColumnFormula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E42268-A5FF-4820-A790-0CD665ADBB6F}" name="tblAnzahlWettkampf" displayName="tblAnzahlWettkampf" ref="B4:E5" totalsRowShown="0" headerRowDxfId="118" dataDxfId="116" headerRowBorderDxfId="117" tableBorderDxfId="115" totalsRowBorderDxfId="114">
  <autoFilter ref="B4:E5" xr:uid="{59E42268-A5FF-4820-A790-0CD665ADBB6F}"/>
  <tableColumns count="4">
    <tableColumn id="1" xr3:uid="{173BDCEF-6DAD-425A-BBC1-88144FB60F42}" name="Ebene" dataDxfId="113"/>
    <tableColumn id="2" xr3:uid="{708EF4D8-26A2-401F-A035-52963636106E}" name="regional" dataDxfId="112">
      <calculatedColumnFormula>COUNTIF(tblErfassung[Teilnehmerfeld],tblAnzahlWettkampf[[#Headers],[regional]])</calculatedColumnFormula>
    </tableColumn>
    <tableColumn id="3" xr3:uid="{93C56FCC-14D3-4489-A708-608E0E0F1C2D}" name="national" dataDxfId="111">
      <calculatedColumnFormula>COUNTIF(tblErfassung[Teilnehmerfeld],tblAnzahlWettkampf[[#Headers],[national]])</calculatedColumnFormula>
    </tableColumn>
    <tableColumn id="4" xr3:uid="{559B3DE9-D44D-4A57-B50D-4762E3DA1AB8}" name="international" dataDxfId="110">
      <calculatedColumnFormula>COUNTIF(tblErfassung[Teilnehmerfeld],tblAnzahlWettkampf[[#Headers],[international]])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C8F63C-AC10-4F59-99D1-0DBEDBE47DEA}" name="tblPunkteWettkampf" displayName="tblPunkteWettkampf" ref="B8:E9" totalsRowShown="0" headerRowDxfId="109" dataDxfId="107" headerRowBorderDxfId="108" tableBorderDxfId="106" totalsRowBorderDxfId="105">
  <autoFilter ref="B8:E9" xr:uid="{76C8F63C-AC10-4F59-99D1-0DBEDBE47DEA}"/>
  <tableColumns count="4">
    <tableColumn id="1" xr3:uid="{4AD48D7F-AC2F-4F07-8F60-FE4B223A9E1D}" name="Ebene" dataDxfId="104"/>
    <tableColumn id="2" xr3:uid="{7EAA0AA5-12B0-4EC0-91D3-895C214E5634}" name="Einzel" dataDxfId="103">
      <calculatedColumnFormula>PunkteEinzel</calculatedColumnFormula>
    </tableColumn>
    <tableColumn id="3" xr3:uid="{38D8D3C6-6B54-4C7D-824F-F9546DD4EF47}" name="Doppel" dataDxfId="102">
      <calculatedColumnFormula>PunkteDoppel</calculatedColumnFormula>
    </tableColumn>
    <tableColumn id="4" xr3:uid="{F678DCCB-1582-489D-8492-13BDD2359AA1}" name="Mixed" dataDxfId="101">
      <calculatedColumnFormula>PunkteMixed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F10A3D3-994F-4922-9B39-CA8D8B7A5670}" name="tblTrainingsstundenJan" displayName="tblTrainingsstundenJan" ref="B12:G13" totalsRowShown="0" headerRowDxfId="100" dataDxfId="98" headerRowBorderDxfId="99" tableBorderDxfId="97" totalsRowBorderDxfId="96">
  <autoFilter ref="B12:G13" xr:uid="{0F10A3D3-994F-4922-9B39-CA8D8B7A5670}"/>
  <tableColumns count="6">
    <tableColumn id="1" xr3:uid="{873CB037-9E14-4B17-A9C4-971FF6950270}" name="Ebene" dataDxfId="95"/>
    <tableColumn id="2" xr3:uid="{D63918F5-8378-438F-B4B9-A11D62DBFF21}" name="BNRZ" dataDxfId="94">
      <calculatedColumnFormula>JanTrStP</calculatedColumnFormula>
    </tableColumn>
    <tableColumn id="3" xr3:uid="{F70B460A-935E-475A-9A88-F4ECF58CDDC3}" name="Verein" dataDxfId="93">
      <calculatedColumnFormula>JanVerein</calculatedColumnFormula>
    </tableColumn>
    <tableColumn id="4" xr3:uid="{3F769F08-AD74-4FEC-93B9-F9A0F48C4846}" name="Athletik" dataDxfId="92">
      <calculatedColumnFormula>JanAthletik</calculatedColumnFormula>
    </tableColumn>
    <tableColumn id="5" xr3:uid="{2CCE4DEA-5FE0-4035-A889-76C306AEB9A9}" name="Individuell" dataDxfId="91">
      <calculatedColumnFormula>JanIndividuell</calculatedColumnFormula>
    </tableColumn>
    <tableColumn id="6" xr3:uid="{66B7C655-C2C8-4C78-AA84-6CC708511BAE}" name="Andere" dataDxfId="90">
      <calculatedColumnFormula>JanAndere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50101D1-EED8-4EC2-B88B-A2B54E198173}" name="tblTrainingsstundenAug" displayName="tblTrainingsstundenAug" ref="B16:G17" totalsRowShown="0" headerRowDxfId="89" dataDxfId="87" headerRowBorderDxfId="88" tableBorderDxfId="86" totalsRowBorderDxfId="85">
  <autoFilter ref="B16:G17" xr:uid="{950101D1-EED8-4EC2-B88B-A2B54E198173}"/>
  <tableColumns count="6">
    <tableColumn id="1" xr3:uid="{35CA6883-3E51-4271-94C4-AA6FF5B5A2CF}" name="Ebene" dataDxfId="84"/>
    <tableColumn id="2" xr3:uid="{3BAE01C5-53F1-45B1-80D1-58ABAEFDC3E5}" name="BNRZ" dataDxfId="83">
      <calculatedColumnFormula>AugTrStP</calculatedColumnFormula>
    </tableColumn>
    <tableColumn id="3" xr3:uid="{AE0E2632-E8FF-4F3B-A707-0BA4CFD99E0E}" name="Verein" dataDxfId="82">
      <calculatedColumnFormula>AugVerein</calculatedColumnFormula>
    </tableColumn>
    <tableColumn id="4" xr3:uid="{D1296A8F-45ED-4559-AC16-16BEB624C489}" name="Athletik" dataDxfId="81">
      <calculatedColumnFormula>AugAthletik</calculatedColumnFormula>
    </tableColumn>
    <tableColumn id="5" xr3:uid="{A9591418-FD91-4ED5-945E-06FA473693A3}" name="Individuell" dataDxfId="80">
      <calculatedColumnFormula>AugIndividuell</calculatedColumnFormula>
    </tableColumn>
    <tableColumn id="6" xr3:uid="{D0AC4F9F-88E0-4E35-ABA1-4698FF633D02}" name="Andere" dataDxfId="79">
      <calculatedColumnFormula>AugAndere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10F1F3-D6A4-4F6B-834C-6D305F25560F}" name="tblWerte" displayName="tblWerte" ref="E2:L10" totalsRowShown="0" headerRowDxfId="78" dataDxfId="77">
  <autoFilter ref="E2:L10" xr:uid="{8610F1F3-D6A4-4F6B-834C-6D305F25560F}"/>
  <tableColumns count="8">
    <tableColumn id="1" xr3:uid="{45F1491A-3D86-4E39-8465-5665951699A5}" name="Turnierkategorie" dataDxfId="76"/>
    <tableColumn id="7" xr3:uid="{ED9C8E68-68EB-4C51-BD57-510001946BD8}" name="Kategorie" dataDxfId="75"/>
    <tableColumn id="2" xr3:uid="{A5C3E98E-BF12-43EB-9CD6-6B3BF94A08F3}" name="1. Rang" dataDxfId="74"/>
    <tableColumn id="8" xr3:uid="{F443F9F1-5C9B-4A98-8C42-6073C006692E}" name="2. Rang" dataDxfId="73"/>
    <tableColumn id="3" xr3:uid="{B3174671-542C-4314-AB85-8DFED6FDECFD}" name="Halbfinalteilnahme (Top 4)" dataDxfId="72"/>
    <tableColumn id="4" xr3:uid="{F3E142F8-6F72-46AE-97B8-FC1C24138BAF}" name="Viertelfinalteilnahme (Top 8)" dataDxfId="71"/>
    <tableColumn id="5" xr3:uid="{8B1A46C0-3E8C-46A9-8A22-B27C9D91833D}" name="Top 16" dataDxfId="70"/>
    <tableColumn id="6" xr3:uid="{86A4AA4F-2352-4433-A40D-D8A9B65DA443}" name="Top 32" dataDxfId="6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wiss-badminton.ch/calendar/207/Kalender-Calendrier" TargetMode="External"/><Relationship Id="rId3" Type="http://schemas.openxmlformats.org/officeDocument/2006/relationships/hyperlink" Target="https://www.swiss-badminton.ch/calendar/207/Kalender-Calendrier?year=2022&amp;egid=540" TargetMode="External"/><Relationship Id="rId7" Type="http://schemas.openxmlformats.org/officeDocument/2006/relationships/hyperlink" Target="https://www.swiss-badminton.ch/calendar/207/Kalender-Calendrier" TargetMode="External"/><Relationship Id="rId2" Type="http://schemas.openxmlformats.org/officeDocument/2006/relationships/hyperlink" Target="http://badmintoneurope.com/cms/?cmsid=239&amp;pageid=4660" TargetMode="External"/><Relationship Id="rId1" Type="http://schemas.openxmlformats.org/officeDocument/2006/relationships/hyperlink" Target="http://badmintoneurope.com/cms/?cmsid=239&amp;pageid=4660" TargetMode="External"/><Relationship Id="rId6" Type="http://schemas.openxmlformats.org/officeDocument/2006/relationships/hyperlink" Target="http://badmintoneurope.com/cms/?&amp;pageid=6026" TargetMode="External"/><Relationship Id="rId5" Type="http://schemas.openxmlformats.org/officeDocument/2006/relationships/hyperlink" Target="http://badmintoneurope.com/cms/?&amp;pageid=6026" TargetMode="External"/><Relationship Id="rId4" Type="http://schemas.openxmlformats.org/officeDocument/2006/relationships/hyperlink" Target="https://www.swiss-badminton.ch/calendar/207/Kalender-Calendrier?year=2022&amp;egid=541" TargetMode="External"/><Relationship Id="rId9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7892B-0807-42C5-8E44-54CD67723264}">
  <dimension ref="A1:P45"/>
  <sheetViews>
    <sheetView showGridLines="0" showZeros="0" tabSelected="1" zoomScaleNormal="100" workbookViewId="0">
      <selection activeCell="E3" sqref="E3"/>
    </sheetView>
  </sheetViews>
  <sheetFormatPr baseColWidth="10" defaultColWidth="11.44140625" defaultRowHeight="14.4"/>
  <cols>
    <col min="1" max="1" width="19.88671875" style="2" customWidth="1"/>
    <col min="2" max="2" width="45.88671875" style="2" customWidth="1"/>
    <col min="3" max="3" width="16" style="2" bestFit="1" customWidth="1"/>
    <col min="4" max="4" width="22.44140625" style="2" bestFit="1" customWidth="1"/>
    <col min="5" max="5" width="17.109375" style="2" bestFit="1" customWidth="1"/>
    <col min="6" max="6" width="10.6640625" style="25" bestFit="1" customWidth="1"/>
    <col min="7" max="7" width="22.44140625" style="2" customWidth="1"/>
    <col min="8" max="8" width="8.5546875" style="2" customWidth="1"/>
    <col min="9" max="9" width="18.44140625" style="2" bestFit="1" customWidth="1"/>
    <col min="10" max="10" width="10.6640625" style="2" bestFit="1" customWidth="1"/>
    <col min="11" max="11" width="23" style="2" customWidth="1"/>
    <col min="12" max="12" width="9.5546875" style="2" customWidth="1"/>
    <col min="13" max="13" width="17.44140625" style="2" bestFit="1" customWidth="1"/>
    <col min="14" max="14" width="11.5546875" style="2" bestFit="1" customWidth="1"/>
    <col min="15" max="15" width="20.88671875" style="2" bestFit="1" customWidth="1"/>
    <col min="16" max="16" width="9.5546875" style="2" customWidth="1"/>
    <col min="17" max="16384" width="11.44140625" style="2"/>
  </cols>
  <sheetData>
    <row r="1" spans="1:16" ht="59.25" customHeight="1" thickBot="1">
      <c r="A1" s="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" customFormat="1" ht="15" thickBot="1">
      <c r="A2" s="4" t="s">
        <v>1</v>
      </c>
      <c r="B2" s="97" t="s">
        <v>169</v>
      </c>
      <c r="D2" s="4" t="s">
        <v>2</v>
      </c>
      <c r="E2" s="97" t="s">
        <v>37</v>
      </c>
      <c r="F2" s="24"/>
    </row>
    <row r="3" spans="1:16" s="1" customFormat="1" ht="15" thickBot="1">
      <c r="A3" s="4"/>
      <c r="B3" s="4"/>
      <c r="D3" s="4" t="s">
        <v>3</v>
      </c>
      <c r="E3" s="97" t="s">
        <v>37</v>
      </c>
      <c r="F3" s="24"/>
    </row>
    <row r="4" spans="1:16" s="1" customFormat="1">
      <c r="A4" s="4"/>
      <c r="B4" s="4"/>
      <c r="D4" s="4"/>
      <c r="E4" s="4"/>
      <c r="F4" s="24"/>
    </row>
    <row r="7" spans="1:16" s="1" customFormat="1">
      <c r="A7" s="18" t="s">
        <v>4</v>
      </c>
      <c r="B7" s="19" t="s">
        <v>5</v>
      </c>
      <c r="C7" s="19" t="s">
        <v>6</v>
      </c>
      <c r="D7" s="84" t="s">
        <v>7</v>
      </c>
      <c r="E7" s="28" t="s">
        <v>8</v>
      </c>
      <c r="F7" s="26" t="s">
        <v>70</v>
      </c>
      <c r="G7" s="19" t="s">
        <v>9</v>
      </c>
      <c r="H7" s="20" t="s">
        <v>10</v>
      </c>
      <c r="I7" s="21" t="s">
        <v>11</v>
      </c>
      <c r="J7" s="18" t="s">
        <v>69</v>
      </c>
      <c r="K7" s="19" t="s">
        <v>12</v>
      </c>
      <c r="L7" s="20" t="s">
        <v>62</v>
      </c>
      <c r="M7" s="21" t="s">
        <v>13</v>
      </c>
      <c r="N7" s="18" t="s">
        <v>68</v>
      </c>
      <c r="O7" s="19" t="s">
        <v>14</v>
      </c>
      <c r="P7" s="22" t="s">
        <v>63</v>
      </c>
    </row>
    <row r="8" spans="1:16">
      <c r="A8" s="85">
        <v>44885</v>
      </c>
      <c r="B8" s="86" t="s">
        <v>154</v>
      </c>
      <c r="C8" s="87" t="s">
        <v>15</v>
      </c>
      <c r="D8" s="88">
        <v>8</v>
      </c>
      <c r="E8" s="89" t="s">
        <v>37</v>
      </c>
      <c r="F8" s="90"/>
      <c r="G8" s="87" t="s">
        <v>19</v>
      </c>
      <c r="H8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8" s="89"/>
      <c r="J8" s="90"/>
      <c r="K8" s="87"/>
      <c r="L8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8" s="98"/>
      <c r="N8" s="99"/>
      <c r="O8" s="100"/>
      <c r="P8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9" spans="1:16">
      <c r="A9" s="85">
        <v>44906</v>
      </c>
      <c r="B9" s="86" t="s">
        <v>155</v>
      </c>
      <c r="C9" s="87" t="s">
        <v>15</v>
      </c>
      <c r="D9" s="88">
        <v>8</v>
      </c>
      <c r="E9" s="89" t="s">
        <v>37</v>
      </c>
      <c r="F9" s="90"/>
      <c r="G9" s="87" t="s">
        <v>16</v>
      </c>
      <c r="H9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0.5</v>
      </c>
      <c r="I9" s="89"/>
      <c r="J9" s="90"/>
      <c r="K9" s="87"/>
      <c r="L9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9" s="98"/>
      <c r="N9" s="99"/>
      <c r="O9" s="87"/>
      <c r="P9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10" spans="1:16">
      <c r="A10" s="85">
        <v>44934</v>
      </c>
      <c r="B10" s="86" t="s">
        <v>156</v>
      </c>
      <c r="C10" s="87" t="s">
        <v>15</v>
      </c>
      <c r="D10" s="88">
        <v>8</v>
      </c>
      <c r="E10" s="89" t="s">
        <v>37</v>
      </c>
      <c r="F10" s="90"/>
      <c r="G10" s="87" t="s">
        <v>20</v>
      </c>
      <c r="H10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1</v>
      </c>
      <c r="I10" s="89"/>
      <c r="J10" s="90"/>
      <c r="K10" s="87"/>
      <c r="L10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10" s="98"/>
      <c r="N10" s="99"/>
      <c r="O10" s="87"/>
      <c r="P10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11" spans="1:16">
      <c r="A11" s="85">
        <v>44940</v>
      </c>
      <c r="B11" s="86" t="s">
        <v>157</v>
      </c>
      <c r="C11" s="87" t="s">
        <v>21</v>
      </c>
      <c r="D11" s="88">
        <v>7</v>
      </c>
      <c r="E11" s="89" t="s">
        <v>37</v>
      </c>
      <c r="F11" s="90"/>
      <c r="G11" s="87" t="s">
        <v>22</v>
      </c>
      <c r="H11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1.5</v>
      </c>
      <c r="I11" s="89" t="s">
        <v>37</v>
      </c>
      <c r="J11" s="90"/>
      <c r="K11" s="93" t="s">
        <v>16</v>
      </c>
      <c r="L11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2</v>
      </c>
      <c r="M11" s="98"/>
      <c r="N11" s="99"/>
      <c r="O11" s="87"/>
      <c r="P11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12" spans="1:16">
      <c r="A12" s="85">
        <v>44948</v>
      </c>
      <c r="B12" s="86" t="s">
        <v>158</v>
      </c>
      <c r="C12" s="87" t="s">
        <v>15</v>
      </c>
      <c r="D12" s="88">
        <v>8</v>
      </c>
      <c r="E12" s="89" t="s">
        <v>37</v>
      </c>
      <c r="F12" s="90"/>
      <c r="G12" s="87" t="s">
        <v>32</v>
      </c>
      <c r="H12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1</v>
      </c>
      <c r="I12" s="89"/>
      <c r="J12" s="90"/>
      <c r="K12" s="87"/>
      <c r="L12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12" s="98"/>
      <c r="N12" s="99"/>
      <c r="O12" s="87"/>
      <c r="P12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13" spans="1:16">
      <c r="A13" s="85">
        <v>44989</v>
      </c>
      <c r="B13" s="86" t="s">
        <v>159</v>
      </c>
      <c r="C13" s="87" t="s">
        <v>21</v>
      </c>
      <c r="D13" s="88">
        <v>7</v>
      </c>
      <c r="E13" s="89" t="s">
        <v>37</v>
      </c>
      <c r="F13" s="90"/>
      <c r="G13" s="87" t="s">
        <v>22</v>
      </c>
      <c r="H13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1.5</v>
      </c>
      <c r="I13" s="89"/>
      <c r="J13" s="90"/>
      <c r="K13" s="87"/>
      <c r="L13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13" s="98"/>
      <c r="N13" s="99"/>
      <c r="O13" s="87"/>
      <c r="P13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14" spans="1:16">
      <c r="A14" s="85">
        <v>45060</v>
      </c>
      <c r="B14" s="86" t="s">
        <v>160</v>
      </c>
      <c r="C14" s="87" t="s">
        <v>15</v>
      </c>
      <c r="D14" s="88">
        <v>8</v>
      </c>
      <c r="E14" s="89" t="s">
        <v>18</v>
      </c>
      <c r="F14" s="90" t="s">
        <v>161</v>
      </c>
      <c r="G14" s="87" t="s">
        <v>20</v>
      </c>
      <c r="H14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1.5</v>
      </c>
      <c r="I14" s="89"/>
      <c r="J14" s="90"/>
      <c r="K14" s="87"/>
      <c r="L14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14" s="98"/>
      <c r="N14" s="99"/>
      <c r="O14" s="87"/>
      <c r="P14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15" spans="1:16">
      <c r="A15" s="85">
        <v>45073</v>
      </c>
      <c r="B15" s="86" t="s">
        <v>162</v>
      </c>
      <c r="C15" s="87" t="s">
        <v>21</v>
      </c>
      <c r="D15" s="88">
        <v>7</v>
      </c>
      <c r="E15" s="89" t="s">
        <v>37</v>
      </c>
      <c r="F15" s="90"/>
      <c r="G15" s="87" t="s">
        <v>44</v>
      </c>
      <c r="H15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15" s="89" t="s">
        <v>37</v>
      </c>
      <c r="J15" s="90" t="s">
        <v>161</v>
      </c>
      <c r="K15" s="87" t="s">
        <v>22</v>
      </c>
      <c r="L15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2</v>
      </c>
      <c r="M15" s="98"/>
      <c r="N15" s="99"/>
      <c r="O15" s="87"/>
      <c r="P15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16" spans="1:16">
      <c r="A16" s="85">
        <v>45081</v>
      </c>
      <c r="B16" s="86" t="s">
        <v>163</v>
      </c>
      <c r="C16" s="87" t="s">
        <v>15</v>
      </c>
      <c r="D16" s="88">
        <v>8</v>
      </c>
      <c r="E16" s="89" t="s">
        <v>18</v>
      </c>
      <c r="F16" s="90" t="s">
        <v>161</v>
      </c>
      <c r="G16" s="87" t="s">
        <v>16</v>
      </c>
      <c r="H16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1</v>
      </c>
      <c r="I16" s="89"/>
      <c r="J16" s="90"/>
      <c r="K16" s="87"/>
      <c r="L16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16" s="98"/>
      <c r="N16" s="99"/>
      <c r="O16" s="93"/>
      <c r="P16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17" spans="1:16">
      <c r="A17" s="85">
        <v>45085</v>
      </c>
      <c r="B17" s="86" t="s">
        <v>164</v>
      </c>
      <c r="C17" s="87" t="s">
        <v>17</v>
      </c>
      <c r="D17" s="88">
        <v>6</v>
      </c>
      <c r="E17" s="89" t="s">
        <v>37</v>
      </c>
      <c r="F17" s="90"/>
      <c r="G17" s="87" t="s">
        <v>19</v>
      </c>
      <c r="H17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1.5</v>
      </c>
      <c r="I17" s="89" t="s">
        <v>37</v>
      </c>
      <c r="J17" s="90"/>
      <c r="K17" s="87" t="s">
        <v>22</v>
      </c>
      <c r="L17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1.5</v>
      </c>
      <c r="M17" s="98"/>
      <c r="N17" s="99"/>
      <c r="O17" s="87"/>
      <c r="P17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18" spans="1:16">
      <c r="A18" s="85">
        <v>45102</v>
      </c>
      <c r="B18" s="86" t="s">
        <v>165</v>
      </c>
      <c r="C18" s="87" t="s">
        <v>15</v>
      </c>
      <c r="D18" s="88">
        <v>8</v>
      </c>
      <c r="E18" s="89" t="s">
        <v>18</v>
      </c>
      <c r="F18" s="90" t="s">
        <v>161</v>
      </c>
      <c r="G18" s="87" t="s">
        <v>20</v>
      </c>
      <c r="H18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1.5</v>
      </c>
      <c r="I18" s="89"/>
      <c r="J18" s="90"/>
      <c r="K18" s="87"/>
      <c r="L18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18" s="98"/>
      <c r="N18" s="99"/>
      <c r="O18" s="87"/>
      <c r="P18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19" spans="1:16" ht="13.95" customHeight="1">
      <c r="A19" s="85">
        <v>45164</v>
      </c>
      <c r="B19" s="86" t="s">
        <v>166</v>
      </c>
      <c r="C19" s="87" t="s">
        <v>21</v>
      </c>
      <c r="D19" s="88">
        <v>7</v>
      </c>
      <c r="E19" s="89" t="s">
        <v>37</v>
      </c>
      <c r="F19" s="90"/>
      <c r="G19" s="87" t="s">
        <v>22</v>
      </c>
      <c r="H19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1.5</v>
      </c>
      <c r="I19" s="89" t="s">
        <v>37</v>
      </c>
      <c r="J19" s="90"/>
      <c r="K19" s="87" t="s">
        <v>16</v>
      </c>
      <c r="L19" s="13"/>
      <c r="M19" s="98"/>
      <c r="N19" s="99"/>
      <c r="O19" s="93"/>
      <c r="P19" s="13"/>
    </row>
    <row r="20" spans="1:16">
      <c r="A20" s="85">
        <v>45186</v>
      </c>
      <c r="B20" s="86" t="s">
        <v>167</v>
      </c>
      <c r="C20" s="87" t="s">
        <v>15</v>
      </c>
      <c r="D20" s="88">
        <v>8</v>
      </c>
      <c r="E20" s="89" t="s">
        <v>33</v>
      </c>
      <c r="F20" s="90" t="s">
        <v>161</v>
      </c>
      <c r="G20" s="87" t="s">
        <v>20</v>
      </c>
      <c r="H20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1.5</v>
      </c>
      <c r="I20" s="89"/>
      <c r="J20" s="90"/>
      <c r="K20" s="87"/>
      <c r="L20" s="13"/>
      <c r="M20" s="98"/>
      <c r="N20" s="99"/>
      <c r="O20" s="87"/>
      <c r="P20" s="13"/>
    </row>
    <row r="21" spans="1:16">
      <c r="A21" s="85">
        <v>45192</v>
      </c>
      <c r="B21" s="86" t="s">
        <v>168</v>
      </c>
      <c r="C21" s="87" t="s">
        <v>21</v>
      </c>
      <c r="D21" s="88">
        <v>7</v>
      </c>
      <c r="E21" s="89" t="s">
        <v>37</v>
      </c>
      <c r="F21" s="90"/>
      <c r="G21" s="87" t="s">
        <v>22</v>
      </c>
      <c r="H21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1.5</v>
      </c>
      <c r="I21" s="89" t="s">
        <v>37</v>
      </c>
      <c r="J21" s="90"/>
      <c r="K21" s="87" t="s">
        <v>16</v>
      </c>
      <c r="L21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2</v>
      </c>
      <c r="M21" s="98"/>
      <c r="N21" s="99"/>
      <c r="O21" s="87"/>
      <c r="P21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22" spans="1:16">
      <c r="A22" s="85"/>
      <c r="B22" s="86"/>
      <c r="C22" s="87"/>
      <c r="D22" s="88"/>
      <c r="E22" s="89"/>
      <c r="F22" s="90"/>
      <c r="G22" s="87"/>
      <c r="H22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22" s="89"/>
      <c r="J22" s="90"/>
      <c r="K22" s="87"/>
      <c r="L22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22" s="98"/>
      <c r="N22" s="99"/>
      <c r="O22" s="87"/>
      <c r="P22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23" spans="1:16">
      <c r="A23" s="85"/>
      <c r="B23" s="86"/>
      <c r="C23" s="87"/>
      <c r="D23" s="88"/>
      <c r="E23" s="89"/>
      <c r="F23" s="90"/>
      <c r="G23" s="87"/>
      <c r="H23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23" s="89"/>
      <c r="J23" s="90"/>
      <c r="K23" s="87"/>
      <c r="L23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23" s="98"/>
      <c r="N23" s="99"/>
      <c r="O23" s="87"/>
      <c r="P23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24" spans="1:16">
      <c r="A24" s="85"/>
      <c r="B24" s="86"/>
      <c r="C24" s="87"/>
      <c r="D24" s="88"/>
      <c r="E24" s="89"/>
      <c r="F24" s="90"/>
      <c r="G24" s="87"/>
      <c r="H24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24" s="89"/>
      <c r="J24" s="90"/>
      <c r="K24" s="87"/>
      <c r="L24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24" s="98"/>
      <c r="N24" s="99"/>
      <c r="O24" s="87"/>
      <c r="P24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25" spans="1:16">
      <c r="A25" s="91"/>
      <c r="B25" s="92"/>
      <c r="C25" s="93"/>
      <c r="D25" s="94"/>
      <c r="E25" s="95"/>
      <c r="F25" s="96"/>
      <c r="G25" s="93"/>
      <c r="H25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25" s="95"/>
      <c r="J25" s="96"/>
      <c r="K25" s="93"/>
      <c r="L25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25" s="101"/>
      <c r="N25" s="102"/>
      <c r="O25" s="93"/>
      <c r="P25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26" spans="1:16">
      <c r="A26" s="85"/>
      <c r="B26" s="86"/>
      <c r="C26" s="87"/>
      <c r="D26" s="88"/>
      <c r="E26" s="89"/>
      <c r="F26" s="90"/>
      <c r="G26" s="87"/>
      <c r="H26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26" s="89"/>
      <c r="J26" s="90"/>
      <c r="K26" s="93"/>
      <c r="L26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26" s="98"/>
      <c r="N26" s="99"/>
      <c r="O26" s="87"/>
      <c r="P26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27" spans="1:16">
      <c r="A27" s="85"/>
      <c r="B27" s="86"/>
      <c r="C27" s="87"/>
      <c r="D27" s="88"/>
      <c r="E27" s="89"/>
      <c r="F27" s="90"/>
      <c r="G27" s="87"/>
      <c r="H27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27" s="89"/>
      <c r="J27" s="90"/>
      <c r="K27" s="87"/>
      <c r="L27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27" s="98"/>
      <c r="N27" s="99"/>
      <c r="O27" s="87"/>
      <c r="P27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28" spans="1:16">
      <c r="A28" s="85"/>
      <c r="B28" s="86"/>
      <c r="C28" s="87"/>
      <c r="D28" s="88"/>
      <c r="E28" s="89"/>
      <c r="F28" s="90"/>
      <c r="G28" s="87"/>
      <c r="H28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28" s="89"/>
      <c r="J28" s="90"/>
      <c r="K28" s="87"/>
      <c r="L28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28" s="98"/>
      <c r="N28" s="99"/>
      <c r="O28" s="87"/>
      <c r="P28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29" spans="1:16">
      <c r="A29" s="85"/>
      <c r="B29" s="86"/>
      <c r="C29" s="87"/>
      <c r="D29" s="88"/>
      <c r="E29" s="89"/>
      <c r="F29" s="90"/>
      <c r="G29" s="87"/>
      <c r="H29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29" s="89"/>
      <c r="J29" s="90"/>
      <c r="K29" s="87"/>
      <c r="L29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29" s="98"/>
      <c r="N29" s="99"/>
      <c r="O29" s="87"/>
      <c r="P29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30" spans="1:16">
      <c r="A30" s="85"/>
      <c r="B30" s="86"/>
      <c r="C30" s="87"/>
      <c r="D30" s="88"/>
      <c r="E30" s="89"/>
      <c r="F30" s="90"/>
      <c r="G30" s="87"/>
      <c r="H30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30" s="89"/>
      <c r="J30" s="90"/>
      <c r="K30" s="87"/>
      <c r="L30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30" s="98"/>
      <c r="N30" s="99"/>
      <c r="O30" s="87"/>
      <c r="P30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31" spans="1:16">
      <c r="A31" s="85"/>
      <c r="B31" s="86"/>
      <c r="C31" s="87"/>
      <c r="D31" s="88"/>
      <c r="E31" s="89"/>
      <c r="F31" s="90"/>
      <c r="G31" s="87"/>
      <c r="H31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31" s="89"/>
      <c r="J31" s="90"/>
      <c r="K31" s="87"/>
      <c r="L31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31" s="98"/>
      <c r="N31" s="99"/>
      <c r="O31" s="87"/>
      <c r="P31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32" spans="1:16">
      <c r="A32" s="85"/>
      <c r="B32" s="86"/>
      <c r="C32" s="87"/>
      <c r="D32" s="88"/>
      <c r="E32" s="89"/>
      <c r="F32" s="90"/>
      <c r="G32" s="87"/>
      <c r="H32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32" s="89"/>
      <c r="J32" s="90"/>
      <c r="K32" s="87"/>
      <c r="L32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32" s="98"/>
      <c r="N32" s="99"/>
      <c r="O32" s="87"/>
      <c r="P32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33" spans="1:16">
      <c r="A33" s="85"/>
      <c r="B33" s="86"/>
      <c r="C33" s="87"/>
      <c r="D33" s="88"/>
      <c r="E33" s="89"/>
      <c r="F33" s="90"/>
      <c r="G33" s="87"/>
      <c r="H33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33" s="89"/>
      <c r="J33" s="90"/>
      <c r="K33" s="87"/>
      <c r="L33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33" s="98"/>
      <c r="N33" s="99"/>
      <c r="O33" s="87"/>
      <c r="P33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34" spans="1:16">
      <c r="A34" s="85"/>
      <c r="B34" s="86"/>
      <c r="C34" s="87"/>
      <c r="D34" s="88"/>
      <c r="E34" s="89"/>
      <c r="F34" s="90"/>
      <c r="G34" s="87"/>
      <c r="H34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34" s="89"/>
      <c r="J34" s="90"/>
      <c r="K34" s="87"/>
      <c r="L34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34" s="98"/>
      <c r="N34" s="99"/>
      <c r="O34" s="87"/>
      <c r="P34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35" spans="1:16">
      <c r="A35" s="85"/>
      <c r="B35" s="86"/>
      <c r="C35" s="87"/>
      <c r="D35" s="88"/>
      <c r="E35" s="89"/>
      <c r="F35" s="90"/>
      <c r="G35" s="87"/>
      <c r="H35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35" s="89"/>
      <c r="J35" s="90"/>
      <c r="K35" s="87"/>
      <c r="L35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35" s="98"/>
      <c r="N35" s="99"/>
      <c r="O35" s="87"/>
      <c r="P35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36" spans="1:16" ht="15" thickBot="1">
      <c r="A36" s="91"/>
      <c r="B36" s="92"/>
      <c r="C36" s="93"/>
      <c r="D36" s="94"/>
      <c r="E36" s="95"/>
      <c r="F36" s="96"/>
      <c r="G36" s="93"/>
      <c r="H36" s="13">
        <f>IF(tblErfassung[[#This Row],[höher EZ]]="x",IFERROR(INDEX(tblWerte[],MATCH(tblErfassung[[#This Row],[Turnierkategorie]],tblWerte[Kategorie],0),MATCH(tblErfassung[[#This Row],[Resultat Einzel]],tblWerte[#Headers],0)),0)+0.5,IFERROR(INDEX(tblWerte[],MATCH(tblErfassung[[#This Row],[Turnierkategorie]],tblWerte[Kategorie],0),MATCH(tblErfassung[[#This Row],[Resultat Einzel]],tblWerte[#Headers],0)),0))</f>
        <v>0</v>
      </c>
      <c r="I36" s="95"/>
      <c r="J36" s="96"/>
      <c r="K36" s="93"/>
      <c r="L36" s="13">
        <f>IF(tblErfassung[[#This Row],[höher DO]]="x",IFERROR(INDEX(tblWerte[],MATCH(tblErfassung[[#This Row],[Turnierkategorie]],tblWerte[Kategorie],0),MATCH(tblErfassung[[#This Row],[Resultat Doppel]],tblWerte[#Headers],0)),0)+0.5,IFERROR(INDEX(tblWerte[],MATCH(tblErfassung[[#This Row],[Turnierkategorie]],tblWerte[Kategorie],0),MATCH(tblErfassung[[#This Row],[Resultat Doppel]],tblWerte[#Headers],0)),0))</f>
        <v>0</v>
      </c>
      <c r="M36" s="101"/>
      <c r="N36" s="102"/>
      <c r="O36" s="93"/>
      <c r="P36" s="13">
        <f>IF(tblErfassung[[#This Row],[höher MX]]="x",IFERROR(INDEX(tblWerte[],MATCH(tblErfassung[[#This Row],[Turnierkategorie]],tblWerte[Kategorie],0),MATCH(tblErfassung[[#This Row],[Resultat Mixed]],tblWerte[#Headers],0)),0)+0.5,IFERROR(INDEX(tblWerte[],MATCH(tblErfassung[[#This Row],[Turnierkategorie]],tblWerte[Kategorie],0),MATCH(tblErfassung[[#This Row],[Resultat Mixed]],tblWerte[#Headers],0)),0))</f>
        <v>0</v>
      </c>
    </row>
    <row r="37" spans="1:16" ht="15" thickBot="1">
      <c r="A37" s="5" t="s">
        <v>23</v>
      </c>
      <c r="B37" s="6"/>
      <c r="C37" s="6"/>
      <c r="D37" s="7"/>
      <c r="E37" s="8"/>
      <c r="F37" s="27"/>
      <c r="G37" s="6"/>
      <c r="H37" s="14">
        <f>(LARGE(H8:H36,1)+LARGE(H8:H36,2)+LARGE(H8:H36,3)+LARGE(H8:H36,4)+LARGE(H8:H36,5))/5</f>
        <v>1.5</v>
      </c>
      <c r="I37" s="8"/>
      <c r="J37" s="23"/>
      <c r="K37" s="6"/>
      <c r="L37" s="14">
        <f>(LARGE(L8:L36,1)+LARGE(L8:L36,2)+LARGE(L8:L36,3)+LARGE(L8:L36,4)+LARGE(L8:L36,5))/5</f>
        <v>1.5</v>
      </c>
      <c r="M37" s="8"/>
      <c r="N37" s="23"/>
      <c r="O37" s="6"/>
      <c r="P37" s="14">
        <f>(LARGE(P8:P36,1)+LARGE(P8:P36,2)+LARGE(P8:P36,3)+LARGE(P8:P36,4)+LARGE(P8:P36,5))/5</f>
        <v>0</v>
      </c>
    </row>
    <row r="38" spans="1:16">
      <c r="A38" s="2" t="s">
        <v>24</v>
      </c>
    </row>
    <row r="40" spans="1:16">
      <c r="A40" s="12" t="s">
        <v>25</v>
      </c>
      <c r="B40" s="12"/>
    </row>
    <row r="41" spans="1:16">
      <c r="A41" s="15" t="s">
        <v>26</v>
      </c>
      <c r="B41" s="15"/>
    </row>
    <row r="42" spans="1:16">
      <c r="A42" s="16" t="s">
        <v>23</v>
      </c>
      <c r="B42" s="16"/>
    </row>
    <row r="45" spans="1:16">
      <c r="M45" s="2" t="s">
        <v>61</v>
      </c>
    </row>
  </sheetData>
  <sheetProtection sheet="1" objects="1" scenarios="1" selectLockedCells="1"/>
  <mergeCells count="1">
    <mergeCell ref="C1:P1"/>
  </mergeCells>
  <pageMargins left="0.7" right="0.7" top="0.78740157499999996" bottom="0.78740157499999996" header="0.3" footer="0.3"/>
  <pageSetup paperSize="9" orientation="portrait" horizontalDpi="360" verticalDpi="36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A93CF58-F50D-4E06-BD88-8D740BDC6B5B}">
          <x14:formula1>
            <xm:f>Wertetabelle!$C$2:$C$6</xm:f>
          </x14:formula1>
          <xm:sqref>E2:E3</xm:sqref>
        </x14:dataValidation>
        <x14:dataValidation type="list" allowBlank="1" showInputMessage="1" showErrorMessage="1" xr:uid="{37B32C75-135B-4506-8531-FE229EDF888E}">
          <x14:formula1>
            <xm:f>Wertetabelle!$A$2:$A$4</xm:f>
          </x14:formula1>
          <xm:sqref>C8:C36</xm:sqref>
        </x14:dataValidation>
        <x14:dataValidation type="list" allowBlank="1" showInputMessage="1" showErrorMessage="1" xr:uid="{E9AF3E59-3EEA-4345-8D73-E8955E148D07}">
          <x14:formula1>
            <xm:f>Wertetabelle!$B$2:$B$9</xm:f>
          </x14:formula1>
          <xm:sqref>D8:D36</xm:sqref>
        </x14:dataValidation>
        <x14:dataValidation type="list" allowBlank="1" showInputMessage="1" showErrorMessage="1" xr:uid="{80693D0D-6358-4152-B3C8-98B3824A84A5}">
          <x14:formula1>
            <xm:f>Wertetabelle!$D$2:$D$8</xm:f>
          </x14:formula1>
          <xm:sqref>K8:K36 G8:G36 O9:O36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691B5-65B0-42D8-81B0-F29AE740CDDC}">
  <sheetPr>
    <pageSetUpPr fitToPage="1"/>
  </sheetPr>
  <dimension ref="A1:AMJ44"/>
  <sheetViews>
    <sheetView showGridLines="0" topLeftCell="A20" zoomScale="130" zoomScaleNormal="130" workbookViewId="0">
      <selection activeCell="C3" sqref="C3"/>
    </sheetView>
  </sheetViews>
  <sheetFormatPr baseColWidth="10" defaultColWidth="10.88671875" defaultRowHeight="11.4"/>
  <cols>
    <col min="1" max="1" width="3.33203125" style="34" customWidth="1"/>
    <col min="2" max="2" width="13.5546875" style="65" customWidth="1"/>
    <col min="3" max="9" width="13.109375" style="34" customWidth="1"/>
    <col min="10" max="11" width="10.88671875" style="34"/>
    <col min="12" max="12" width="14.44140625" style="34" customWidth="1"/>
    <col min="13" max="18" width="10.88671875" style="34"/>
    <col min="19" max="19" width="3.5546875" style="34" customWidth="1"/>
    <col min="20" max="1024" width="10.88671875" style="34"/>
    <col min="1025" max="16384" width="10.88671875" style="66"/>
  </cols>
  <sheetData>
    <row r="1" spans="1:19">
      <c r="A1" s="32"/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">
      <c r="A2" s="32"/>
      <c r="B2" s="67"/>
      <c r="C2" s="6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3.2">
      <c r="A3" s="32"/>
      <c r="B3" s="63" t="s">
        <v>77</v>
      </c>
      <c r="C3" s="36" t="s">
        <v>169</v>
      </c>
      <c r="D3" s="37"/>
      <c r="E3" s="37"/>
      <c r="F3" s="38"/>
      <c r="G3" s="38"/>
      <c r="H3" s="35" t="s">
        <v>78</v>
      </c>
      <c r="I3" s="68">
        <v>45326</v>
      </c>
      <c r="J3" s="32"/>
      <c r="K3" s="67" t="s">
        <v>144</v>
      </c>
      <c r="L3" s="32"/>
      <c r="M3" s="32"/>
      <c r="N3" s="32"/>
      <c r="O3" s="32"/>
      <c r="P3" s="32"/>
      <c r="Q3" s="32"/>
      <c r="R3" s="32"/>
      <c r="S3" s="32"/>
    </row>
    <row r="4" spans="1:19" ht="13.8" thickBot="1">
      <c r="A4" s="32"/>
      <c r="B4" s="39"/>
      <c r="C4" s="38"/>
      <c r="D4" s="38"/>
      <c r="E4" s="38"/>
      <c r="F4" s="38"/>
      <c r="G4" s="38"/>
      <c r="H4" s="38"/>
      <c r="I4" s="38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30" customHeight="1" thickBot="1">
      <c r="A5" s="32"/>
      <c r="B5" s="104" t="s">
        <v>79</v>
      </c>
      <c r="C5" s="104"/>
      <c r="D5" s="104"/>
      <c r="E5" s="104"/>
      <c r="F5" s="104"/>
      <c r="G5" s="104"/>
      <c r="H5" s="104"/>
      <c r="I5" s="104"/>
      <c r="J5" s="32"/>
      <c r="K5" s="32"/>
      <c r="L5" s="32"/>
      <c r="M5" s="38"/>
      <c r="N5" s="32"/>
      <c r="O5" s="32"/>
      <c r="P5" s="32"/>
      <c r="Q5" s="32"/>
      <c r="R5" s="32"/>
      <c r="S5" s="32"/>
    </row>
    <row r="6" spans="1:19" ht="18" customHeight="1">
      <c r="A6" s="32"/>
      <c r="B6" s="40" t="s">
        <v>80</v>
      </c>
      <c r="C6" s="41" t="s">
        <v>81</v>
      </c>
      <c r="D6" s="41" t="s">
        <v>82</v>
      </c>
      <c r="E6" s="41" t="s">
        <v>83</v>
      </c>
      <c r="F6" s="41" t="s">
        <v>84</v>
      </c>
      <c r="G6" s="41" t="s">
        <v>85</v>
      </c>
      <c r="H6" s="41" t="s">
        <v>86</v>
      </c>
      <c r="I6" s="42" t="s">
        <v>87</v>
      </c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3.2" customHeight="1">
      <c r="A7" s="32"/>
      <c r="B7" s="43" t="s">
        <v>88</v>
      </c>
      <c r="C7" s="44"/>
      <c r="D7" s="45"/>
      <c r="E7" s="44"/>
      <c r="F7" s="45"/>
      <c r="G7" s="44"/>
      <c r="H7" s="44"/>
      <c r="I7" s="46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3.2" customHeight="1">
      <c r="A8" s="32"/>
      <c r="B8" s="43" t="s">
        <v>89</v>
      </c>
      <c r="C8" s="45" t="s">
        <v>90</v>
      </c>
      <c r="D8" s="45" t="s">
        <v>90</v>
      </c>
      <c r="E8" s="45" t="s">
        <v>90</v>
      </c>
      <c r="F8" s="45" t="s">
        <v>90</v>
      </c>
      <c r="G8" s="45" t="s">
        <v>90</v>
      </c>
      <c r="H8" s="44"/>
      <c r="I8" s="46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3.2">
      <c r="A9" s="32"/>
      <c r="B9" s="47" t="s">
        <v>91</v>
      </c>
      <c r="C9" s="45" t="s">
        <v>90</v>
      </c>
      <c r="D9" s="45" t="s">
        <v>90</v>
      </c>
      <c r="E9" s="45" t="s">
        <v>90</v>
      </c>
      <c r="F9" s="45" t="s">
        <v>90</v>
      </c>
      <c r="G9" s="45" t="s">
        <v>90</v>
      </c>
      <c r="H9" s="48"/>
      <c r="I9" s="49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3.2">
      <c r="A10" s="32"/>
      <c r="B10" s="47" t="s">
        <v>92</v>
      </c>
      <c r="C10" s="50" t="s">
        <v>153</v>
      </c>
      <c r="D10" s="50" t="s">
        <v>93</v>
      </c>
      <c r="E10" s="50" t="s">
        <v>153</v>
      </c>
      <c r="F10" s="50" t="s">
        <v>93</v>
      </c>
      <c r="G10" s="50" t="s">
        <v>153</v>
      </c>
      <c r="H10" s="48"/>
      <c r="I10" s="49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3.2">
      <c r="A11" s="32"/>
      <c r="B11" s="47" t="s">
        <v>94</v>
      </c>
      <c r="C11" s="50" t="s">
        <v>153</v>
      </c>
      <c r="D11" s="50" t="s">
        <v>93</v>
      </c>
      <c r="E11" s="50" t="s">
        <v>153</v>
      </c>
      <c r="F11" s="50" t="s">
        <v>93</v>
      </c>
      <c r="G11" s="50" t="s">
        <v>153</v>
      </c>
      <c r="H11" s="48"/>
      <c r="I11" s="49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3.2">
      <c r="A12" s="32"/>
      <c r="B12" s="47" t="s">
        <v>95</v>
      </c>
      <c r="C12" s="50" t="s">
        <v>153</v>
      </c>
      <c r="D12" s="50" t="s">
        <v>93</v>
      </c>
      <c r="E12" s="50" t="s">
        <v>153</v>
      </c>
      <c r="F12" s="50" t="s">
        <v>93</v>
      </c>
      <c r="G12" s="50" t="s">
        <v>153</v>
      </c>
      <c r="H12" s="50"/>
      <c r="I12" s="49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3.2">
      <c r="A13" s="32"/>
      <c r="B13" s="47" t="s">
        <v>96</v>
      </c>
      <c r="C13" s="50" t="s">
        <v>153</v>
      </c>
      <c r="D13" s="50" t="s">
        <v>93</v>
      </c>
      <c r="E13" s="50" t="s">
        <v>153</v>
      </c>
      <c r="F13" s="50" t="s">
        <v>93</v>
      </c>
      <c r="G13" s="50" t="s">
        <v>153</v>
      </c>
      <c r="H13" s="50"/>
      <c r="I13" s="49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3.2">
      <c r="A14" s="32"/>
      <c r="B14" s="47" t="s">
        <v>97</v>
      </c>
      <c r="C14" s="50" t="s">
        <v>153</v>
      </c>
      <c r="D14" s="45" t="s">
        <v>90</v>
      </c>
      <c r="E14" s="50" t="s">
        <v>153</v>
      </c>
      <c r="F14" s="45" t="s">
        <v>90</v>
      </c>
      <c r="G14" s="50" t="s">
        <v>153</v>
      </c>
      <c r="H14" s="50"/>
      <c r="I14" s="49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3.2">
      <c r="A15" s="32"/>
      <c r="B15" s="47" t="s">
        <v>98</v>
      </c>
      <c r="C15" s="50" t="s">
        <v>153</v>
      </c>
      <c r="D15" s="45" t="s">
        <v>90</v>
      </c>
      <c r="E15" s="50" t="s">
        <v>153</v>
      </c>
      <c r="F15" s="45" t="s">
        <v>90</v>
      </c>
      <c r="G15" s="50" t="s">
        <v>153</v>
      </c>
      <c r="H15" s="50"/>
      <c r="I15" s="49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3.2">
      <c r="A16" s="32"/>
      <c r="B16" s="47" t="s">
        <v>99</v>
      </c>
      <c r="C16" s="50" t="s">
        <v>153</v>
      </c>
      <c r="D16" s="50" t="s">
        <v>153</v>
      </c>
      <c r="E16" s="50" t="s">
        <v>153</v>
      </c>
      <c r="F16" s="50" t="s">
        <v>153</v>
      </c>
      <c r="G16" s="50" t="s">
        <v>153</v>
      </c>
      <c r="H16" s="48"/>
      <c r="I16" s="49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3.2">
      <c r="A17" s="32"/>
      <c r="B17" s="47" t="s">
        <v>100</v>
      </c>
      <c r="C17" s="50" t="s">
        <v>153</v>
      </c>
      <c r="D17" s="50" t="s">
        <v>153</v>
      </c>
      <c r="E17" s="50" t="s">
        <v>153</v>
      </c>
      <c r="F17" s="50" t="s">
        <v>153</v>
      </c>
      <c r="G17" s="50" t="s">
        <v>153</v>
      </c>
      <c r="H17" s="50"/>
      <c r="I17" s="49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3.8" thickBot="1">
      <c r="A18" s="32"/>
      <c r="B18" s="51" t="s">
        <v>101</v>
      </c>
      <c r="C18" s="50" t="s">
        <v>153</v>
      </c>
      <c r="D18" s="50" t="s">
        <v>153</v>
      </c>
      <c r="E18" s="50" t="s">
        <v>153</v>
      </c>
      <c r="F18" s="50" t="s">
        <v>153</v>
      </c>
      <c r="G18" s="50" t="s">
        <v>153</v>
      </c>
      <c r="H18" s="48"/>
      <c r="I18" s="49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3.8" thickTop="1">
      <c r="A19" s="32"/>
      <c r="B19" s="43" t="s">
        <v>102</v>
      </c>
      <c r="C19" s="50" t="s">
        <v>153</v>
      </c>
      <c r="D19" s="50" t="s">
        <v>153</v>
      </c>
      <c r="E19" s="50" t="s">
        <v>153</v>
      </c>
      <c r="F19" s="50" t="s">
        <v>153</v>
      </c>
      <c r="G19" s="50" t="s">
        <v>153</v>
      </c>
      <c r="H19" s="45"/>
      <c r="I19" s="49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3.2">
      <c r="A20" s="32"/>
      <c r="B20" s="47" t="s">
        <v>103</v>
      </c>
      <c r="C20" s="50" t="s">
        <v>153</v>
      </c>
      <c r="D20" s="50" t="s">
        <v>153</v>
      </c>
      <c r="E20" s="45" t="s">
        <v>90</v>
      </c>
      <c r="F20" s="50" t="s">
        <v>153</v>
      </c>
      <c r="G20" s="50" t="s">
        <v>153</v>
      </c>
      <c r="H20" s="48"/>
      <c r="I20" s="5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2">
      <c r="A21" s="32"/>
      <c r="B21" s="47" t="s">
        <v>104</v>
      </c>
      <c r="C21" s="50" t="s">
        <v>153</v>
      </c>
      <c r="D21" s="50" t="s">
        <v>153</v>
      </c>
      <c r="E21" s="45" t="s">
        <v>90</v>
      </c>
      <c r="F21" s="50" t="s">
        <v>153</v>
      </c>
      <c r="G21" s="50" t="s">
        <v>90</v>
      </c>
      <c r="H21" s="48"/>
      <c r="I21" s="49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3.2">
      <c r="A22" s="32"/>
      <c r="B22" s="47" t="s">
        <v>105</v>
      </c>
      <c r="C22" s="50" t="s">
        <v>153</v>
      </c>
      <c r="D22" s="50" t="s">
        <v>153</v>
      </c>
      <c r="E22" s="50"/>
      <c r="F22" s="50" t="s">
        <v>153</v>
      </c>
      <c r="G22" s="50" t="s">
        <v>90</v>
      </c>
      <c r="H22" s="48"/>
      <c r="I22" s="49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3.2">
      <c r="A23" s="32"/>
      <c r="B23" s="47" t="s">
        <v>106</v>
      </c>
      <c r="C23" s="50" t="s">
        <v>153</v>
      </c>
      <c r="D23" s="50" t="s">
        <v>153</v>
      </c>
      <c r="E23" s="50" t="s">
        <v>90</v>
      </c>
      <c r="F23" s="50" t="s">
        <v>153</v>
      </c>
      <c r="G23" s="45"/>
      <c r="H23" s="48"/>
      <c r="I23" s="49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3.2">
      <c r="A24" s="32"/>
      <c r="B24" s="47" t="s">
        <v>107</v>
      </c>
      <c r="C24" s="50" t="s">
        <v>153</v>
      </c>
      <c r="D24" s="50" t="s">
        <v>153</v>
      </c>
      <c r="E24" s="50" t="s">
        <v>90</v>
      </c>
      <c r="F24" s="50" t="s">
        <v>153</v>
      </c>
      <c r="G24" s="45"/>
      <c r="H24" s="48"/>
      <c r="I24" s="49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3.2">
      <c r="A25" s="32"/>
      <c r="B25" s="47" t="s">
        <v>108</v>
      </c>
      <c r="C25" s="50" t="s">
        <v>153</v>
      </c>
      <c r="D25" s="50" t="s">
        <v>153</v>
      </c>
      <c r="E25" s="50" t="s">
        <v>93</v>
      </c>
      <c r="F25" s="50" t="s">
        <v>153</v>
      </c>
      <c r="G25" s="50" t="s">
        <v>90</v>
      </c>
      <c r="H25" s="48"/>
      <c r="I25" s="49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3.2">
      <c r="A26" s="32"/>
      <c r="B26" s="47" t="s">
        <v>109</v>
      </c>
      <c r="C26" s="50" t="s">
        <v>153</v>
      </c>
      <c r="D26" s="50" t="s">
        <v>153</v>
      </c>
      <c r="E26" s="45" t="s">
        <v>133</v>
      </c>
      <c r="F26" s="50" t="s">
        <v>153</v>
      </c>
      <c r="G26" s="50" t="s">
        <v>90</v>
      </c>
      <c r="H26" s="48"/>
      <c r="I26" s="49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3.2">
      <c r="A27" s="32"/>
      <c r="B27" s="47" t="s">
        <v>110</v>
      </c>
      <c r="C27" s="50"/>
      <c r="D27" s="45" t="s">
        <v>90</v>
      </c>
      <c r="E27" s="50" t="s">
        <v>133</v>
      </c>
      <c r="F27" s="45" t="s">
        <v>90</v>
      </c>
      <c r="G27" s="50" t="s">
        <v>130</v>
      </c>
      <c r="H27" s="48"/>
      <c r="I27" s="49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3.2">
      <c r="A28" s="32"/>
      <c r="B28" s="47" t="s">
        <v>111</v>
      </c>
      <c r="C28" s="50"/>
      <c r="D28" s="45" t="s">
        <v>90</v>
      </c>
      <c r="E28" s="50" t="s">
        <v>93</v>
      </c>
      <c r="F28" s="45" t="s">
        <v>90</v>
      </c>
      <c r="G28" s="50" t="s">
        <v>130</v>
      </c>
      <c r="H28" s="48"/>
      <c r="I28" s="49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3.2">
      <c r="A29" s="32"/>
      <c r="B29" s="47" t="s">
        <v>112</v>
      </c>
      <c r="C29" s="45"/>
      <c r="D29" s="50"/>
      <c r="E29" s="48" t="s">
        <v>90</v>
      </c>
      <c r="F29" s="50"/>
      <c r="G29" s="45" t="s">
        <v>93</v>
      </c>
      <c r="H29" s="48"/>
      <c r="I29" s="49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3.8" thickBot="1">
      <c r="A30" s="32"/>
      <c r="B30" s="51" t="s">
        <v>113</v>
      </c>
      <c r="C30" s="45"/>
      <c r="D30" s="50"/>
      <c r="E30" s="48" t="s">
        <v>90</v>
      </c>
      <c r="F30" s="50"/>
      <c r="G30" s="45"/>
      <c r="H30" s="48"/>
      <c r="I30" s="49"/>
      <c r="J30" s="32"/>
      <c r="K30" s="35" t="s">
        <v>114</v>
      </c>
      <c r="L30" s="53" t="s">
        <v>115</v>
      </c>
      <c r="M30" s="32"/>
      <c r="N30" s="32"/>
      <c r="O30" s="32"/>
      <c r="P30" s="32"/>
      <c r="Q30" s="32"/>
      <c r="R30" s="32"/>
      <c r="S30" s="32"/>
    </row>
    <row r="31" spans="1:19" ht="13.8" thickTop="1">
      <c r="A31" s="32"/>
      <c r="B31" s="43" t="s">
        <v>116</v>
      </c>
      <c r="C31" s="50"/>
      <c r="D31" s="50"/>
      <c r="E31" s="48"/>
      <c r="F31" s="45"/>
      <c r="G31" s="50"/>
      <c r="H31" s="45"/>
      <c r="I31" s="52"/>
      <c r="J31" s="32"/>
      <c r="K31" s="54">
        <f>COUNTIF(C7:I40,"Schule/Arbeit")/2</f>
        <v>30</v>
      </c>
      <c r="L31" s="55" t="s">
        <v>153</v>
      </c>
      <c r="M31" s="38" t="s">
        <v>118</v>
      </c>
      <c r="N31" s="32"/>
      <c r="O31" s="32"/>
      <c r="P31" s="32"/>
      <c r="Q31" s="32"/>
      <c r="R31" s="32"/>
      <c r="S31" s="32"/>
    </row>
    <row r="32" spans="1:19" ht="13.2">
      <c r="A32" s="32"/>
      <c r="B32" s="47" t="s">
        <v>119</v>
      </c>
      <c r="C32" s="50" t="s">
        <v>90</v>
      </c>
      <c r="D32" s="50"/>
      <c r="E32" s="48"/>
      <c r="F32" s="48"/>
      <c r="G32" s="50"/>
      <c r="H32" s="48"/>
      <c r="I32" s="49"/>
      <c r="J32" s="32"/>
      <c r="K32" s="56">
        <f>COUNTIF(C7:I40,"Musik")/2</f>
        <v>0</v>
      </c>
      <c r="L32" s="38" t="s">
        <v>120</v>
      </c>
      <c r="M32" s="38" t="s">
        <v>121</v>
      </c>
      <c r="N32" s="32"/>
      <c r="O32" s="32"/>
      <c r="P32" s="32"/>
      <c r="Q32" s="32"/>
      <c r="R32" s="32"/>
      <c r="S32" s="32"/>
    </row>
    <row r="33" spans="1:19" ht="13.2">
      <c r="A33" s="32"/>
      <c r="B33" s="47" t="s">
        <v>122</v>
      </c>
      <c r="C33" s="50" t="s">
        <v>90</v>
      </c>
      <c r="D33" s="50"/>
      <c r="E33" s="48"/>
      <c r="F33" s="48"/>
      <c r="G33" s="45" t="s">
        <v>90</v>
      </c>
      <c r="H33" s="48"/>
      <c r="I33" s="49"/>
      <c r="J33" s="32"/>
      <c r="K33" s="56">
        <f>COUNTIF(C7:I40,"Tr StP")/2</f>
        <v>5.5</v>
      </c>
      <c r="L33" s="38" t="s">
        <v>93</v>
      </c>
      <c r="M33" s="38" t="s">
        <v>123</v>
      </c>
      <c r="N33" s="32"/>
      <c r="O33" s="32"/>
      <c r="P33" s="32"/>
      <c r="Q33" s="32"/>
      <c r="R33" s="32"/>
      <c r="S33" s="32"/>
    </row>
    <row r="34" spans="1:19" ht="13.2">
      <c r="A34" s="32"/>
      <c r="B34" s="47" t="s">
        <v>124</v>
      </c>
      <c r="C34" s="45" t="s">
        <v>117</v>
      </c>
      <c r="D34" s="48"/>
      <c r="E34" s="48"/>
      <c r="F34" s="48"/>
      <c r="G34" s="50" t="s">
        <v>127</v>
      </c>
      <c r="H34" s="48"/>
      <c r="I34" s="49"/>
      <c r="J34" s="32"/>
      <c r="K34" s="56">
        <f>COUNTIF(C7:I40,"Tr Verein")/2</f>
        <v>2.5</v>
      </c>
      <c r="L34" s="38" t="s">
        <v>117</v>
      </c>
      <c r="M34" s="38" t="s">
        <v>125</v>
      </c>
      <c r="N34" s="32"/>
      <c r="O34" s="32"/>
      <c r="P34" s="32"/>
      <c r="Q34" s="32"/>
      <c r="R34" s="32"/>
      <c r="S34" s="32"/>
    </row>
    <row r="35" spans="1:19" ht="13.2">
      <c r="A35" s="32"/>
      <c r="B35" s="47" t="s">
        <v>126</v>
      </c>
      <c r="C35" s="45" t="s">
        <v>117</v>
      </c>
      <c r="D35" s="48"/>
      <c r="E35" s="50"/>
      <c r="F35" s="48"/>
      <c r="G35" s="45" t="s">
        <v>117</v>
      </c>
      <c r="H35" s="48"/>
      <c r="I35" s="49"/>
      <c r="J35" s="32"/>
      <c r="K35" s="56">
        <f>COUNTIF(C7:I40,"Tr Athletik")/2</f>
        <v>0.5</v>
      </c>
      <c r="L35" s="38" t="s">
        <v>127</v>
      </c>
      <c r="M35" s="38" t="s">
        <v>128</v>
      </c>
      <c r="N35" s="32"/>
      <c r="O35" s="32"/>
      <c r="P35" s="32"/>
      <c r="Q35" s="32"/>
      <c r="R35" s="32"/>
      <c r="S35" s="32"/>
    </row>
    <row r="36" spans="1:19" ht="13.2">
      <c r="A36" s="32"/>
      <c r="B36" s="47" t="s">
        <v>129</v>
      </c>
      <c r="C36" s="48" t="s">
        <v>117</v>
      </c>
      <c r="D36" s="48"/>
      <c r="E36" s="50"/>
      <c r="F36" s="48"/>
      <c r="G36" s="48" t="s">
        <v>117</v>
      </c>
      <c r="H36" s="57"/>
      <c r="I36" s="49"/>
      <c r="J36" s="32"/>
      <c r="K36" s="56">
        <f>COUNTIF(C7:I40,"Tr individuell")/2</f>
        <v>1</v>
      </c>
      <c r="L36" s="38" t="s">
        <v>130</v>
      </c>
      <c r="M36" s="38" t="s">
        <v>131</v>
      </c>
      <c r="N36" s="32"/>
      <c r="O36" s="32"/>
      <c r="P36" s="32"/>
      <c r="Q36" s="32"/>
      <c r="R36" s="32"/>
      <c r="S36" s="32"/>
    </row>
    <row r="37" spans="1:19" ht="13.2">
      <c r="A37" s="32"/>
      <c r="B37" s="47" t="s">
        <v>132</v>
      </c>
      <c r="C37" s="48" t="s">
        <v>90</v>
      </c>
      <c r="D37" s="48"/>
      <c r="E37" s="50"/>
      <c r="F37" s="48"/>
      <c r="G37" s="48" t="s">
        <v>90</v>
      </c>
      <c r="H37" s="48"/>
      <c r="I37" s="49"/>
      <c r="J37" s="32"/>
      <c r="K37" s="56">
        <f>COUNTIF(C7:I40,"Tr andere SpA")/2</f>
        <v>1</v>
      </c>
      <c r="L37" s="38" t="s">
        <v>133</v>
      </c>
      <c r="M37" s="38" t="s">
        <v>134</v>
      </c>
      <c r="N37" s="32"/>
      <c r="O37" s="32"/>
      <c r="P37" s="32"/>
      <c r="Q37" s="32"/>
      <c r="R37" s="32"/>
      <c r="S37" s="32"/>
    </row>
    <row r="38" spans="1:19" ht="13.2">
      <c r="A38" s="32"/>
      <c r="B38" s="47" t="s">
        <v>135</v>
      </c>
      <c r="C38" s="48" t="s">
        <v>90</v>
      </c>
      <c r="D38" s="48"/>
      <c r="E38" s="48"/>
      <c r="F38" s="48"/>
      <c r="G38" s="48" t="s">
        <v>90</v>
      </c>
      <c r="H38" s="48"/>
      <c r="I38" s="49"/>
      <c r="J38" s="32"/>
      <c r="K38" s="56">
        <f>COUNTIF(C7:I40,"Reisezeit")/2</f>
        <v>17.5</v>
      </c>
      <c r="L38" s="58" t="s">
        <v>90</v>
      </c>
      <c r="M38" s="38" t="s">
        <v>136</v>
      </c>
      <c r="N38" s="32"/>
      <c r="O38" s="32"/>
      <c r="P38" s="32"/>
      <c r="Q38" s="32"/>
      <c r="R38" s="32"/>
      <c r="S38" s="32"/>
    </row>
    <row r="39" spans="1:19" ht="13.2">
      <c r="A39" s="32"/>
      <c r="B39" s="47" t="s">
        <v>137</v>
      </c>
      <c r="C39" s="48"/>
      <c r="D39" s="48"/>
      <c r="E39" s="48"/>
      <c r="F39" s="48"/>
      <c r="G39" s="48"/>
      <c r="H39" s="48"/>
      <c r="I39" s="59"/>
      <c r="J39" s="32"/>
      <c r="K39" s="56">
        <f>COUNTIF(C7:I40,"Diverses")/2</f>
        <v>0</v>
      </c>
      <c r="L39" s="38" t="s">
        <v>138</v>
      </c>
      <c r="M39" s="38" t="s">
        <v>139</v>
      </c>
      <c r="N39" s="32"/>
      <c r="O39" s="32"/>
      <c r="P39" s="32"/>
      <c r="Q39" s="32"/>
      <c r="R39" s="32"/>
      <c r="S39" s="32"/>
    </row>
    <row r="40" spans="1:19" ht="13.8" thickBot="1">
      <c r="A40" s="32"/>
      <c r="B40" s="60" t="s">
        <v>140</v>
      </c>
      <c r="C40" s="61"/>
      <c r="D40" s="61"/>
      <c r="E40" s="61"/>
      <c r="F40" s="61"/>
      <c r="G40" s="61"/>
      <c r="H40" s="61"/>
      <c r="I40" s="62"/>
      <c r="J40" s="32"/>
      <c r="K40" s="56"/>
      <c r="L40" s="38"/>
      <c r="M40" s="38"/>
      <c r="N40" s="32"/>
      <c r="O40" s="32"/>
      <c r="P40" s="32"/>
      <c r="Q40" s="32"/>
      <c r="R40" s="32"/>
      <c r="S40" s="32"/>
    </row>
    <row r="41" spans="1:19">
      <c r="A41" s="32"/>
      <c r="B41" s="33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3.2">
      <c r="A42" s="32"/>
      <c r="B42" s="63" t="s">
        <v>141</v>
      </c>
      <c r="C42" s="38" t="s">
        <v>142</v>
      </c>
      <c r="D42" s="3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3.2">
      <c r="A43" s="32"/>
      <c r="B43" s="64"/>
      <c r="C43" s="38" t="s">
        <v>143</v>
      </c>
      <c r="D43" s="3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3.2">
      <c r="A44" s="32"/>
      <c r="B44" s="64"/>
      <c r="C44" s="38"/>
      <c r="D44" s="3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</sheetData>
  <sheetProtection sheet="1" selectLockedCells="1"/>
  <protectedRanges>
    <protectedRange sqref="C9:I18 C38:I40 I34:I37 C19:H20 C21:D33 E21:E31 E33 G21:I32 F21:F25 F27:F33 C35:G37 H33:I33 C34:F34 G34" name="Wochenplan"/>
    <protectedRange sqref="I3" name="Datum"/>
    <protectedRange sqref="C3" name="Name"/>
    <protectedRange sqref="G33" name="Wochenplan_1"/>
  </protectedRanges>
  <mergeCells count="1">
    <mergeCell ref="B5:I5"/>
  </mergeCells>
  <conditionalFormatting sqref="D7:I21 C7:C35 D22:G24 H22:I38 F25:G26 D25:E34 F27:F34 D35:F35 C36:F38 C39:I40 G27:G32 G34:G38">
    <cfRule type="containsText" dxfId="68" priority="30" operator="containsText" text="Schule/Arbeit">
      <formula>NOT(ISERROR(SEARCH("Schule/Arbeit",C7)))</formula>
    </cfRule>
  </conditionalFormatting>
  <conditionalFormatting sqref="D7:I21 C7:C35 D22:G24 H22:I38 F25:G26 D25:E34 F27:F34 D35:F35 C36:F38 C39:I40">
    <cfRule type="containsText" dxfId="67" priority="28" operator="containsText" text="Tr StP">
      <formula>NOT(ISERROR(SEARCH("Tr StP",C7)))</formula>
    </cfRule>
    <cfRule type="containsText" dxfId="66" priority="27" operator="containsText" text="Tr Verein">
      <formula>NOT(ISERROR(SEARCH("Tr Verein",C7)))</formula>
    </cfRule>
    <cfRule type="containsText" dxfId="65" priority="26" operator="containsText" text="Tr Athletik">
      <formula>NOT(ISERROR(SEARCH("Tr Athletik",C7)))</formula>
    </cfRule>
    <cfRule type="containsText" dxfId="64" priority="25" operator="containsText" text="Tr individuell">
      <formula>NOT(ISERROR(SEARCH("Tr individuell",C7)))</formula>
    </cfRule>
    <cfRule type="containsText" dxfId="63" priority="24" operator="containsText" text="Tr andere SpA">
      <formula>NOT(ISERROR(SEARCH("Tr andere SpA",C7)))</formula>
    </cfRule>
    <cfRule type="containsText" dxfId="62" priority="23" operator="containsText" text="Diverses">
      <formula>NOT(ISERROR(SEARCH("Diverses",C7)))</formula>
    </cfRule>
    <cfRule type="containsText" dxfId="61" priority="29" operator="containsText" text="Musik">
      <formula>NOT(ISERROR(SEARCH("Musik",C7)))</formula>
    </cfRule>
  </conditionalFormatting>
  <conditionalFormatting sqref="D7:I21 H22:I38 F27:F34 C7:C35 D22:G24 F25:G26 D25:E34 D35:F35 C36:F38 C39:I40">
    <cfRule type="containsText" dxfId="60" priority="22" operator="containsText" text="Reisezeit">
      <formula>NOT(ISERROR(SEARCH("Reisezeit",C7)))</formula>
    </cfRule>
  </conditionalFormatting>
  <conditionalFormatting sqref="F29">
    <cfRule type="containsText" dxfId="59" priority="10" operator="containsText" text="Tr StP">
      <formula>NOT(ISERROR(SEARCH("Tr StP",F29)))</formula>
    </cfRule>
  </conditionalFormatting>
  <conditionalFormatting sqref="F30">
    <cfRule type="containsText" dxfId="58" priority="39" operator="containsText" text="Schule">
      <formula>NOT(ISERROR(SEARCH("Schule",F30)))</formula>
    </cfRule>
    <cfRule type="containsText" dxfId="57" priority="31" operator="containsText" text="Reisezeit">
      <formula>NOT(ISERROR(SEARCH("Reisezeit",F30)))</formula>
    </cfRule>
    <cfRule type="containsText" dxfId="56" priority="32" operator="containsText" text="Diverses">
      <formula>NOT(ISERROR(SEARCH("Diverses",F30)))</formula>
    </cfRule>
    <cfRule type="containsText" dxfId="55" priority="33" operator="containsText" text="Tr andere SpA">
      <formula>NOT(ISERROR(SEARCH("Tr andere SpA",F30)))</formula>
    </cfRule>
    <cfRule type="containsText" dxfId="54" priority="34" operator="containsText" text="Tr individuell">
      <formula>NOT(ISERROR(SEARCH("Tr individuell",F30)))</formula>
    </cfRule>
    <cfRule type="containsText" dxfId="53" priority="35" operator="containsText" text="Tr Athletik">
      <formula>NOT(ISERROR(SEARCH("Tr Athletik",F30)))</formula>
    </cfRule>
    <cfRule type="containsText" dxfId="52" priority="36" operator="containsText" text="Tr Verein">
      <formula>NOT(ISERROR(SEARCH("Tr Verein",F30)))</formula>
    </cfRule>
    <cfRule type="containsText" dxfId="51" priority="37" operator="containsText" text="Tr StP">
      <formula>NOT(ISERROR(SEARCH("Tr StP",F30)))</formula>
    </cfRule>
    <cfRule type="containsText" dxfId="50" priority="38" operator="containsText" text="Musik">
      <formula>NOT(ISERROR(SEARCH("Musik",F30)))</formula>
    </cfRule>
  </conditionalFormatting>
  <conditionalFormatting sqref="G27:G38">
    <cfRule type="containsText" dxfId="49" priority="1" operator="containsText" text="Reisezeit">
      <formula>NOT(ISERROR(SEARCH("Reisezeit",G27)))</formula>
    </cfRule>
    <cfRule type="containsText" dxfId="48" priority="2" operator="containsText" text="Diverses">
      <formula>NOT(ISERROR(SEARCH("Diverses",G27)))</formula>
    </cfRule>
    <cfRule type="containsText" dxfId="47" priority="3" operator="containsText" text="Tr andere SpA">
      <formula>NOT(ISERROR(SEARCH("Tr andere SpA",G27)))</formula>
    </cfRule>
    <cfRule type="containsText" dxfId="46" priority="4" operator="containsText" text="Tr individuell">
      <formula>NOT(ISERROR(SEARCH("Tr individuell",G27)))</formula>
    </cfRule>
    <cfRule type="containsText" dxfId="45" priority="5" operator="containsText" text="Tr Athletik">
      <formula>NOT(ISERROR(SEARCH("Tr Athletik",G27)))</formula>
    </cfRule>
    <cfRule type="containsText" dxfId="44" priority="6" operator="containsText" text="Tr Verein">
      <formula>NOT(ISERROR(SEARCH("Tr Verein",G27)))</formula>
    </cfRule>
    <cfRule type="containsText" dxfId="43" priority="7" operator="containsText" text="Tr StP">
      <formula>NOT(ISERROR(SEARCH("Tr StP",G27)))</formula>
    </cfRule>
    <cfRule type="containsText" dxfId="42" priority="8" operator="containsText" text="Musik">
      <formula>NOT(ISERROR(SEARCH("Musik",G27)))</formula>
    </cfRule>
  </conditionalFormatting>
  <conditionalFormatting sqref="G33">
    <cfRule type="containsText" dxfId="41" priority="9" operator="containsText" text="Schule">
      <formula>NOT(ISERROR(SEARCH("Schule",G33)))</formula>
    </cfRule>
  </conditionalFormatting>
  <conditionalFormatting sqref="H34:H37">
    <cfRule type="containsText" dxfId="40" priority="19" operator="containsText" text="Tr Verein">
      <formula>NOT(ISERROR(SEARCH("Tr Verein",H34)))</formula>
    </cfRule>
  </conditionalFormatting>
  <conditionalFormatting sqref="I19:I20">
    <cfRule type="containsText" dxfId="39" priority="20" operator="containsText" text="Musik">
      <formula>NOT(ISERROR(SEARCH("Musik",I19)))</formula>
    </cfRule>
  </conditionalFormatting>
  <conditionalFormatting sqref="L31">
    <cfRule type="containsText" dxfId="38" priority="11" operator="containsText" text="Schule">
      <formula>NOT(ISERROR(SEARCH("Schule",L31)))</formula>
    </cfRule>
  </conditionalFormatting>
  <conditionalFormatting sqref="L32">
    <cfRule type="containsText" dxfId="37" priority="12" operator="containsText" text="Musik">
      <formula>NOT(ISERROR(SEARCH("Musik",L32)))</formula>
    </cfRule>
  </conditionalFormatting>
  <conditionalFormatting sqref="L33">
    <cfRule type="containsText" dxfId="36" priority="13" operator="containsText" text="Tr StP">
      <formula>NOT(ISERROR(SEARCH("Tr StP",L33)))</formula>
    </cfRule>
  </conditionalFormatting>
  <conditionalFormatting sqref="L34">
    <cfRule type="containsText" dxfId="35" priority="14" operator="containsText" text="Tr Verein">
      <formula>NOT(ISERROR(SEARCH("Tr Verein",L34)))</formula>
    </cfRule>
  </conditionalFormatting>
  <conditionalFormatting sqref="L35">
    <cfRule type="containsText" dxfId="34" priority="15" operator="containsText" text="Tr Athletik">
      <formula>NOT(ISERROR(SEARCH("Tr Athletik",L35)))</formula>
    </cfRule>
  </conditionalFormatting>
  <conditionalFormatting sqref="L36">
    <cfRule type="containsText" dxfId="33" priority="16" operator="containsText" text="Tr individuell">
      <formula>NOT(ISERROR(SEARCH("Tr individuell",L36)))</formula>
    </cfRule>
  </conditionalFormatting>
  <conditionalFormatting sqref="L37">
    <cfRule type="containsText" dxfId="32" priority="17" operator="containsText" text="Tr andere SpA">
      <formula>NOT(ISERROR(SEARCH("Tr andere SpA",L37)))</formula>
    </cfRule>
  </conditionalFormatting>
  <conditionalFormatting sqref="L38:L40">
    <cfRule type="containsText" dxfId="31" priority="18" operator="containsText" text="Diverses">
      <formula>NOT(ISERROR(SEARCH("Diverses",L38)))</formula>
    </cfRule>
  </conditionalFormatting>
  <conditionalFormatting sqref="M5">
    <cfRule type="containsText" dxfId="30" priority="21" operator="containsText" text="Musik">
      <formula>NOT(ISERROR(SEARCH("Musik",M5)))</formula>
    </cfRule>
  </conditionalFormatting>
  <pageMargins left="0.39374999999999999" right="0.39374999999999999" top="0.98402777777777795" bottom="0.78749999999999998" header="0.51180555555555496" footer="0.51180555555555496"/>
  <pageSetup paperSize="9" fitToHeight="0" orientation="landscape" horizontalDpi="300" verticalDpi="300"/>
  <headerFooter>
    <oddFooter>&amp;CWochenprotokoll / Wochenplan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DEF0D-E32D-4C46-BF9E-E28EFA8D4310}">
  <sheetPr>
    <pageSetUpPr fitToPage="1"/>
  </sheetPr>
  <dimension ref="A1:AMJ44"/>
  <sheetViews>
    <sheetView showGridLines="0" topLeftCell="B1" zoomScale="130" zoomScaleNormal="130" workbookViewId="0">
      <selection activeCell="I3" sqref="I3"/>
    </sheetView>
  </sheetViews>
  <sheetFormatPr baseColWidth="10" defaultColWidth="10.88671875" defaultRowHeight="11.4"/>
  <cols>
    <col min="1" max="1" width="3.33203125" style="34" customWidth="1"/>
    <col min="2" max="2" width="13.5546875" style="65" customWidth="1"/>
    <col min="3" max="9" width="13.109375" style="34" customWidth="1"/>
    <col min="10" max="11" width="10.88671875" style="34"/>
    <col min="12" max="12" width="14.44140625" style="34" customWidth="1"/>
    <col min="13" max="18" width="10.88671875" style="34"/>
    <col min="19" max="19" width="3.5546875" style="34" customWidth="1"/>
    <col min="20" max="1024" width="10.88671875" style="34"/>
    <col min="1025" max="16384" width="10.88671875" style="66"/>
  </cols>
  <sheetData>
    <row r="1" spans="1:19">
      <c r="A1" s="32"/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">
      <c r="A2" s="32"/>
      <c r="B2" s="67"/>
      <c r="C2" s="6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3.2">
      <c r="A3" s="32"/>
      <c r="B3" s="63" t="s">
        <v>77</v>
      </c>
      <c r="C3" s="36" t="s">
        <v>169</v>
      </c>
      <c r="D3" s="37"/>
      <c r="E3" s="37"/>
      <c r="F3" s="38"/>
      <c r="G3" s="38"/>
      <c r="H3" s="35" t="s">
        <v>78</v>
      </c>
      <c r="I3" s="68">
        <v>45505</v>
      </c>
      <c r="J3" s="32"/>
      <c r="K3" s="67" t="s">
        <v>145</v>
      </c>
      <c r="L3" s="32"/>
      <c r="M3" s="32"/>
      <c r="N3" s="32"/>
      <c r="O3" s="32"/>
      <c r="P3" s="32"/>
      <c r="Q3" s="32"/>
      <c r="R3" s="32"/>
      <c r="S3" s="32"/>
    </row>
    <row r="4" spans="1:19" ht="13.8" thickBot="1">
      <c r="A4" s="32"/>
      <c r="B4" s="39"/>
      <c r="C4" s="38"/>
      <c r="D4" s="38"/>
      <c r="E4" s="38"/>
      <c r="F4" s="38"/>
      <c r="G4" s="38"/>
      <c r="H4" s="38"/>
      <c r="I4" s="38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30" customHeight="1" thickBot="1">
      <c r="A5" s="32"/>
      <c r="B5" s="104" t="s">
        <v>79</v>
      </c>
      <c r="C5" s="104"/>
      <c r="D5" s="104"/>
      <c r="E5" s="104"/>
      <c r="F5" s="104"/>
      <c r="G5" s="104"/>
      <c r="H5" s="104"/>
      <c r="I5" s="104"/>
      <c r="J5" s="32"/>
      <c r="K5" s="32"/>
      <c r="L5" s="32"/>
      <c r="M5" s="38"/>
      <c r="N5" s="32"/>
      <c r="O5" s="32"/>
      <c r="P5" s="32"/>
      <c r="Q5" s="32"/>
      <c r="R5" s="32"/>
      <c r="S5" s="32"/>
    </row>
    <row r="6" spans="1:19" ht="18" customHeight="1">
      <c r="A6" s="32"/>
      <c r="B6" s="40" t="s">
        <v>80</v>
      </c>
      <c r="C6" s="41" t="s">
        <v>81</v>
      </c>
      <c r="D6" s="41" t="s">
        <v>82</v>
      </c>
      <c r="E6" s="41" t="s">
        <v>83</v>
      </c>
      <c r="F6" s="41" t="s">
        <v>84</v>
      </c>
      <c r="G6" s="41" t="s">
        <v>85</v>
      </c>
      <c r="H6" s="41" t="s">
        <v>86</v>
      </c>
      <c r="I6" s="42" t="s">
        <v>87</v>
      </c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3.2" customHeight="1">
      <c r="A7" s="32"/>
      <c r="B7" s="43" t="s">
        <v>88</v>
      </c>
      <c r="C7" s="44"/>
      <c r="D7" s="45"/>
      <c r="E7" s="44"/>
      <c r="F7" s="45"/>
      <c r="G7" s="44"/>
      <c r="H7" s="44"/>
      <c r="I7" s="46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3.2" customHeight="1">
      <c r="A8" s="32"/>
      <c r="B8" s="43" t="s">
        <v>89</v>
      </c>
      <c r="C8" s="45" t="s">
        <v>90</v>
      </c>
      <c r="D8" s="45" t="s">
        <v>90</v>
      </c>
      <c r="E8" s="45" t="s">
        <v>90</v>
      </c>
      <c r="F8" s="45" t="s">
        <v>90</v>
      </c>
      <c r="G8" s="45" t="s">
        <v>90</v>
      </c>
      <c r="H8" s="44"/>
      <c r="I8" s="46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3.2">
      <c r="A9" s="32"/>
      <c r="B9" s="47" t="s">
        <v>91</v>
      </c>
      <c r="C9" s="45" t="s">
        <v>90</v>
      </c>
      <c r="D9" s="45" t="s">
        <v>90</v>
      </c>
      <c r="E9" s="45" t="s">
        <v>90</v>
      </c>
      <c r="F9" s="45" t="s">
        <v>90</v>
      </c>
      <c r="G9" s="45" t="s">
        <v>90</v>
      </c>
      <c r="H9" s="48"/>
      <c r="I9" s="49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3.2">
      <c r="A10" s="32"/>
      <c r="B10" s="47" t="s">
        <v>92</v>
      </c>
      <c r="C10" s="50" t="s">
        <v>153</v>
      </c>
      <c r="D10" s="50" t="s">
        <v>93</v>
      </c>
      <c r="E10" s="50" t="s">
        <v>153</v>
      </c>
      <c r="F10" s="50" t="s">
        <v>93</v>
      </c>
      <c r="G10" s="50" t="s">
        <v>153</v>
      </c>
      <c r="H10" s="48"/>
      <c r="I10" s="49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3.2">
      <c r="A11" s="32"/>
      <c r="B11" s="47" t="s">
        <v>94</v>
      </c>
      <c r="C11" s="50" t="s">
        <v>153</v>
      </c>
      <c r="D11" s="50" t="s">
        <v>93</v>
      </c>
      <c r="E11" s="50" t="s">
        <v>153</v>
      </c>
      <c r="F11" s="50" t="s">
        <v>93</v>
      </c>
      <c r="G11" s="50" t="s">
        <v>153</v>
      </c>
      <c r="H11" s="48"/>
      <c r="I11" s="49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3.2">
      <c r="A12" s="32"/>
      <c r="B12" s="47" t="s">
        <v>95</v>
      </c>
      <c r="C12" s="50" t="s">
        <v>153</v>
      </c>
      <c r="D12" s="50" t="s">
        <v>93</v>
      </c>
      <c r="E12" s="50" t="s">
        <v>153</v>
      </c>
      <c r="F12" s="50" t="s">
        <v>93</v>
      </c>
      <c r="G12" s="50" t="s">
        <v>153</v>
      </c>
      <c r="H12" s="50"/>
      <c r="I12" s="49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3.2">
      <c r="A13" s="32"/>
      <c r="B13" s="47" t="s">
        <v>96</v>
      </c>
      <c r="C13" s="50" t="s">
        <v>153</v>
      </c>
      <c r="D13" s="50" t="s">
        <v>93</v>
      </c>
      <c r="E13" s="50" t="s">
        <v>153</v>
      </c>
      <c r="F13" s="50" t="s">
        <v>93</v>
      </c>
      <c r="G13" s="50" t="s">
        <v>153</v>
      </c>
      <c r="H13" s="50"/>
      <c r="I13" s="49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3.2">
      <c r="A14" s="32"/>
      <c r="B14" s="47" t="s">
        <v>97</v>
      </c>
      <c r="C14" s="50" t="s">
        <v>153</v>
      </c>
      <c r="D14" s="45" t="s">
        <v>90</v>
      </c>
      <c r="E14" s="50" t="s">
        <v>153</v>
      </c>
      <c r="F14" s="45" t="s">
        <v>90</v>
      </c>
      <c r="G14" s="50" t="s">
        <v>153</v>
      </c>
      <c r="H14" s="50"/>
      <c r="I14" s="49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3.2">
      <c r="A15" s="32"/>
      <c r="B15" s="47" t="s">
        <v>98</v>
      </c>
      <c r="C15" s="50" t="s">
        <v>153</v>
      </c>
      <c r="D15" s="45" t="s">
        <v>90</v>
      </c>
      <c r="E15" s="50" t="s">
        <v>153</v>
      </c>
      <c r="F15" s="45" t="s">
        <v>90</v>
      </c>
      <c r="G15" s="50" t="s">
        <v>153</v>
      </c>
      <c r="H15" s="50"/>
      <c r="I15" s="49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3.2">
      <c r="A16" s="32"/>
      <c r="B16" s="47" t="s">
        <v>99</v>
      </c>
      <c r="C16" s="50" t="s">
        <v>153</v>
      </c>
      <c r="D16" s="50" t="s">
        <v>153</v>
      </c>
      <c r="E16" s="50" t="s">
        <v>153</v>
      </c>
      <c r="F16" s="50" t="s">
        <v>153</v>
      </c>
      <c r="G16" s="50" t="s">
        <v>153</v>
      </c>
      <c r="H16" s="48"/>
      <c r="I16" s="49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3.2">
      <c r="A17" s="32"/>
      <c r="B17" s="47" t="s">
        <v>100</v>
      </c>
      <c r="C17" s="50" t="s">
        <v>153</v>
      </c>
      <c r="D17" s="50" t="s">
        <v>153</v>
      </c>
      <c r="E17" s="50" t="s">
        <v>153</v>
      </c>
      <c r="F17" s="50" t="s">
        <v>153</v>
      </c>
      <c r="G17" s="50" t="s">
        <v>153</v>
      </c>
      <c r="H17" s="50"/>
      <c r="I17" s="49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3.8" thickBot="1">
      <c r="A18" s="32"/>
      <c r="B18" s="51" t="s">
        <v>101</v>
      </c>
      <c r="C18" s="50" t="s">
        <v>153</v>
      </c>
      <c r="D18" s="50" t="s">
        <v>153</v>
      </c>
      <c r="E18" s="50" t="s">
        <v>153</v>
      </c>
      <c r="F18" s="50" t="s">
        <v>153</v>
      </c>
      <c r="G18" s="50" t="s">
        <v>153</v>
      </c>
      <c r="H18" s="48"/>
      <c r="I18" s="49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3.8" thickTop="1">
      <c r="A19" s="32"/>
      <c r="B19" s="43" t="s">
        <v>102</v>
      </c>
      <c r="C19" s="50" t="s">
        <v>153</v>
      </c>
      <c r="D19" s="50" t="s">
        <v>153</v>
      </c>
      <c r="E19" s="50" t="s">
        <v>153</v>
      </c>
      <c r="F19" s="50" t="s">
        <v>153</v>
      </c>
      <c r="G19" s="50" t="s">
        <v>153</v>
      </c>
      <c r="H19" s="45"/>
      <c r="I19" s="49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3.2">
      <c r="A20" s="32"/>
      <c r="B20" s="47" t="s">
        <v>103</v>
      </c>
      <c r="C20" s="50" t="s">
        <v>153</v>
      </c>
      <c r="D20" s="50" t="s">
        <v>153</v>
      </c>
      <c r="E20" s="45" t="s">
        <v>90</v>
      </c>
      <c r="F20" s="50" t="s">
        <v>153</v>
      </c>
      <c r="G20" s="50" t="s">
        <v>153</v>
      </c>
      <c r="H20" s="48"/>
      <c r="I20" s="5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2">
      <c r="A21" s="32"/>
      <c r="B21" s="47" t="s">
        <v>104</v>
      </c>
      <c r="C21" s="50" t="s">
        <v>153</v>
      </c>
      <c r="D21" s="50" t="s">
        <v>153</v>
      </c>
      <c r="E21" s="45" t="s">
        <v>90</v>
      </c>
      <c r="F21" s="50" t="s">
        <v>153</v>
      </c>
      <c r="G21" s="50" t="s">
        <v>90</v>
      </c>
      <c r="H21" s="48"/>
      <c r="I21" s="49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3.2">
      <c r="A22" s="32"/>
      <c r="B22" s="47" t="s">
        <v>105</v>
      </c>
      <c r="C22" s="50" t="s">
        <v>153</v>
      </c>
      <c r="D22" s="50" t="s">
        <v>153</v>
      </c>
      <c r="E22" s="50"/>
      <c r="F22" s="50" t="s">
        <v>153</v>
      </c>
      <c r="G22" s="50" t="s">
        <v>90</v>
      </c>
      <c r="H22" s="48"/>
      <c r="I22" s="49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3.2">
      <c r="A23" s="32"/>
      <c r="B23" s="47" t="s">
        <v>106</v>
      </c>
      <c r="C23" s="50" t="s">
        <v>153</v>
      </c>
      <c r="D23" s="50" t="s">
        <v>153</v>
      </c>
      <c r="E23" s="50" t="s">
        <v>90</v>
      </c>
      <c r="F23" s="50" t="s">
        <v>153</v>
      </c>
      <c r="G23" s="45"/>
      <c r="H23" s="48"/>
      <c r="I23" s="49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3.2">
      <c r="A24" s="32"/>
      <c r="B24" s="47" t="s">
        <v>107</v>
      </c>
      <c r="C24" s="50" t="s">
        <v>153</v>
      </c>
      <c r="D24" s="50" t="s">
        <v>153</v>
      </c>
      <c r="E24" s="50" t="s">
        <v>90</v>
      </c>
      <c r="F24" s="50" t="s">
        <v>153</v>
      </c>
      <c r="G24" s="45"/>
      <c r="H24" s="48"/>
      <c r="I24" s="49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3.2">
      <c r="A25" s="32"/>
      <c r="B25" s="47" t="s">
        <v>108</v>
      </c>
      <c r="C25" s="50" t="s">
        <v>153</v>
      </c>
      <c r="D25" s="50" t="s">
        <v>153</v>
      </c>
      <c r="E25" s="50" t="s">
        <v>93</v>
      </c>
      <c r="F25" s="50" t="s">
        <v>153</v>
      </c>
      <c r="G25" s="50" t="s">
        <v>90</v>
      </c>
      <c r="H25" s="48"/>
      <c r="I25" s="49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3.2">
      <c r="A26" s="32"/>
      <c r="B26" s="47" t="s">
        <v>109</v>
      </c>
      <c r="C26" s="50" t="s">
        <v>153</v>
      </c>
      <c r="D26" s="50" t="s">
        <v>153</v>
      </c>
      <c r="E26" s="45" t="s">
        <v>133</v>
      </c>
      <c r="F26" s="50" t="s">
        <v>153</v>
      </c>
      <c r="G26" s="50" t="s">
        <v>90</v>
      </c>
      <c r="H26" s="48"/>
      <c r="I26" s="49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3.2">
      <c r="A27" s="32"/>
      <c r="B27" s="47" t="s">
        <v>110</v>
      </c>
      <c r="C27" s="50"/>
      <c r="D27" s="45" t="s">
        <v>90</v>
      </c>
      <c r="E27" s="50" t="s">
        <v>133</v>
      </c>
      <c r="F27" s="45" t="s">
        <v>90</v>
      </c>
      <c r="G27" s="50" t="s">
        <v>130</v>
      </c>
      <c r="H27" s="48"/>
      <c r="I27" s="49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3.2">
      <c r="A28" s="32"/>
      <c r="B28" s="47" t="s">
        <v>111</v>
      </c>
      <c r="C28" s="50"/>
      <c r="D28" s="45" t="s">
        <v>90</v>
      </c>
      <c r="E28" s="50" t="s">
        <v>93</v>
      </c>
      <c r="F28" s="45" t="s">
        <v>90</v>
      </c>
      <c r="G28" s="50" t="s">
        <v>130</v>
      </c>
      <c r="H28" s="48"/>
      <c r="I28" s="49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3.2">
      <c r="A29" s="32"/>
      <c r="B29" s="47" t="s">
        <v>112</v>
      </c>
      <c r="C29" s="45"/>
      <c r="D29" s="50"/>
      <c r="E29" s="48" t="s">
        <v>90</v>
      </c>
      <c r="F29" s="50"/>
      <c r="G29" s="45" t="s">
        <v>93</v>
      </c>
      <c r="H29" s="48"/>
      <c r="I29" s="49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3.8" thickBot="1">
      <c r="A30" s="32"/>
      <c r="B30" s="51" t="s">
        <v>113</v>
      </c>
      <c r="C30" s="45"/>
      <c r="D30" s="50"/>
      <c r="E30" s="48" t="s">
        <v>90</v>
      </c>
      <c r="F30" s="50"/>
      <c r="G30" s="45"/>
      <c r="H30" s="48"/>
      <c r="I30" s="49"/>
      <c r="J30" s="32"/>
      <c r="K30" s="35" t="s">
        <v>114</v>
      </c>
      <c r="L30" s="53" t="s">
        <v>115</v>
      </c>
      <c r="M30" s="32"/>
      <c r="N30" s="32"/>
      <c r="O30" s="32"/>
      <c r="P30" s="32"/>
      <c r="Q30" s="32"/>
      <c r="R30" s="32"/>
      <c r="S30" s="32"/>
    </row>
    <row r="31" spans="1:19" ht="13.8" thickTop="1">
      <c r="A31" s="32"/>
      <c r="B31" s="43" t="s">
        <v>116</v>
      </c>
      <c r="C31" s="50"/>
      <c r="D31" s="50"/>
      <c r="E31" s="48"/>
      <c r="F31" s="45"/>
      <c r="G31" s="50"/>
      <c r="H31" s="45"/>
      <c r="I31" s="52"/>
      <c r="J31" s="32"/>
      <c r="K31" s="54">
        <f>COUNTIF(C7:I40,"Schule/Arbeit")/2</f>
        <v>30</v>
      </c>
      <c r="L31" s="55" t="s">
        <v>153</v>
      </c>
      <c r="M31" s="38" t="s">
        <v>118</v>
      </c>
      <c r="N31" s="32"/>
      <c r="O31" s="32"/>
      <c r="P31" s="32"/>
      <c r="Q31" s="32"/>
      <c r="R31" s="32"/>
      <c r="S31" s="32"/>
    </row>
    <row r="32" spans="1:19" ht="13.2">
      <c r="A32" s="32"/>
      <c r="B32" s="47" t="s">
        <v>119</v>
      </c>
      <c r="C32" s="45" t="s">
        <v>90</v>
      </c>
      <c r="D32" s="50"/>
      <c r="E32" s="48"/>
      <c r="F32" s="48"/>
      <c r="G32" s="50"/>
      <c r="H32" s="48"/>
      <c r="I32" s="49"/>
      <c r="J32" s="32"/>
      <c r="K32" s="56">
        <f>COUNTIF(C7:I40,"Musik")/2</f>
        <v>0</v>
      </c>
      <c r="L32" s="38" t="s">
        <v>120</v>
      </c>
      <c r="M32" s="38" t="s">
        <v>121</v>
      </c>
      <c r="N32" s="32"/>
      <c r="O32" s="32"/>
      <c r="P32" s="32"/>
      <c r="Q32" s="32"/>
      <c r="R32" s="32"/>
      <c r="S32" s="32"/>
    </row>
    <row r="33" spans="1:19" ht="13.2">
      <c r="A33" s="32"/>
      <c r="B33" s="47" t="s">
        <v>122</v>
      </c>
      <c r="C33" s="45" t="s">
        <v>90</v>
      </c>
      <c r="D33" s="50"/>
      <c r="E33" s="48"/>
      <c r="F33" s="48"/>
      <c r="G33" s="45" t="s">
        <v>90</v>
      </c>
      <c r="H33" s="48"/>
      <c r="I33" s="49"/>
      <c r="J33" s="32"/>
      <c r="K33" s="56">
        <f>COUNTIF(C7:I40,"Tr StP")/2</f>
        <v>5.5</v>
      </c>
      <c r="L33" s="38" t="s">
        <v>93</v>
      </c>
      <c r="M33" s="38" t="s">
        <v>123</v>
      </c>
      <c r="N33" s="32"/>
      <c r="O33" s="32"/>
      <c r="P33" s="32"/>
      <c r="Q33" s="32"/>
      <c r="R33" s="32"/>
      <c r="S33" s="32"/>
    </row>
    <row r="34" spans="1:19" ht="13.2">
      <c r="A34" s="32"/>
      <c r="B34" s="47" t="s">
        <v>124</v>
      </c>
      <c r="C34" s="45" t="s">
        <v>117</v>
      </c>
      <c r="D34" s="48"/>
      <c r="E34" s="48"/>
      <c r="F34" s="48"/>
      <c r="G34" s="45" t="s">
        <v>127</v>
      </c>
      <c r="H34" s="48"/>
      <c r="I34" s="49"/>
      <c r="J34" s="32"/>
      <c r="K34" s="56">
        <f>COUNTIF(C7:I40,"Tr Verein")/2</f>
        <v>2.5</v>
      </c>
      <c r="L34" s="38" t="s">
        <v>117</v>
      </c>
      <c r="M34" s="38" t="s">
        <v>125</v>
      </c>
      <c r="N34" s="32"/>
      <c r="O34" s="32"/>
      <c r="P34" s="32"/>
      <c r="Q34" s="32"/>
      <c r="R34" s="32"/>
      <c r="S34" s="32"/>
    </row>
    <row r="35" spans="1:19" ht="13.2">
      <c r="A35" s="32"/>
      <c r="B35" s="47" t="s">
        <v>126</v>
      </c>
      <c r="C35" s="45" t="s">
        <v>117</v>
      </c>
      <c r="D35" s="48"/>
      <c r="E35" s="50"/>
      <c r="F35" s="48"/>
      <c r="G35" s="45" t="s">
        <v>117</v>
      </c>
      <c r="H35" s="48"/>
      <c r="I35" s="49"/>
      <c r="J35" s="32"/>
      <c r="K35" s="56">
        <f>COUNTIF(C7:I40,"Tr Athletik")/2</f>
        <v>0.5</v>
      </c>
      <c r="L35" s="38" t="s">
        <v>127</v>
      </c>
      <c r="M35" s="38" t="s">
        <v>128</v>
      </c>
      <c r="N35" s="32"/>
      <c r="O35" s="32"/>
      <c r="P35" s="32"/>
      <c r="Q35" s="32"/>
      <c r="R35" s="32"/>
      <c r="S35" s="32"/>
    </row>
    <row r="36" spans="1:19" ht="13.2">
      <c r="A36" s="32"/>
      <c r="B36" s="47" t="s">
        <v>129</v>
      </c>
      <c r="C36" s="48" t="s">
        <v>117</v>
      </c>
      <c r="D36" s="48"/>
      <c r="E36" s="50"/>
      <c r="F36" s="48"/>
      <c r="G36" s="48" t="s">
        <v>117</v>
      </c>
      <c r="H36" s="57"/>
      <c r="I36" s="49"/>
      <c r="J36" s="32"/>
      <c r="K36" s="56">
        <f>COUNTIF(C7:I40,"Tr individuell")/2</f>
        <v>1</v>
      </c>
      <c r="L36" s="38" t="s">
        <v>130</v>
      </c>
      <c r="M36" s="38" t="s">
        <v>131</v>
      </c>
      <c r="N36" s="32"/>
      <c r="O36" s="32"/>
      <c r="P36" s="32"/>
      <c r="Q36" s="32"/>
      <c r="R36" s="32"/>
      <c r="S36" s="32"/>
    </row>
    <row r="37" spans="1:19" ht="13.2">
      <c r="A37" s="32"/>
      <c r="B37" s="47" t="s">
        <v>132</v>
      </c>
      <c r="C37" s="48" t="s">
        <v>90</v>
      </c>
      <c r="D37" s="48"/>
      <c r="E37" s="50"/>
      <c r="F37" s="48"/>
      <c r="G37" s="48" t="s">
        <v>90</v>
      </c>
      <c r="H37" s="48"/>
      <c r="I37" s="49"/>
      <c r="J37" s="32"/>
      <c r="K37" s="56">
        <f>COUNTIF(C7:I40,"Tr andere SpA")/2</f>
        <v>1</v>
      </c>
      <c r="L37" s="38" t="s">
        <v>133</v>
      </c>
      <c r="M37" s="38" t="s">
        <v>134</v>
      </c>
      <c r="N37" s="32"/>
      <c r="O37" s="32"/>
      <c r="P37" s="32"/>
      <c r="Q37" s="32"/>
      <c r="R37" s="32"/>
      <c r="S37" s="32"/>
    </row>
    <row r="38" spans="1:19" ht="13.2">
      <c r="A38" s="32"/>
      <c r="B38" s="47" t="s">
        <v>135</v>
      </c>
      <c r="C38" s="48" t="s">
        <v>90</v>
      </c>
      <c r="D38" s="48"/>
      <c r="E38" s="48"/>
      <c r="F38" s="48"/>
      <c r="G38" s="48" t="s">
        <v>90</v>
      </c>
      <c r="H38" s="48"/>
      <c r="I38" s="49"/>
      <c r="J38" s="32"/>
      <c r="K38" s="56">
        <f>COUNTIF(C7:I40,"Reisezeit")/2</f>
        <v>17.5</v>
      </c>
      <c r="L38" s="58" t="s">
        <v>90</v>
      </c>
      <c r="M38" s="38" t="s">
        <v>136</v>
      </c>
      <c r="N38" s="32"/>
      <c r="O38" s="32"/>
      <c r="P38" s="32"/>
      <c r="Q38" s="32"/>
      <c r="R38" s="32"/>
      <c r="S38" s="32"/>
    </row>
    <row r="39" spans="1:19" ht="13.2">
      <c r="A39" s="32"/>
      <c r="B39" s="47" t="s">
        <v>137</v>
      </c>
      <c r="C39" s="48"/>
      <c r="D39" s="48"/>
      <c r="E39" s="48"/>
      <c r="F39" s="48"/>
      <c r="G39" s="48"/>
      <c r="H39" s="48"/>
      <c r="I39" s="59"/>
      <c r="J39" s="32"/>
      <c r="K39" s="56">
        <f>COUNTIF(C7:I40,"Diverses")/2</f>
        <v>0</v>
      </c>
      <c r="L39" s="38" t="s">
        <v>138</v>
      </c>
      <c r="M39" s="38" t="s">
        <v>139</v>
      </c>
      <c r="N39" s="32"/>
      <c r="O39" s="32"/>
      <c r="P39" s="32"/>
      <c r="Q39" s="32"/>
      <c r="R39" s="32"/>
      <c r="S39" s="32"/>
    </row>
    <row r="40" spans="1:19" ht="13.8" thickBot="1">
      <c r="A40" s="32"/>
      <c r="B40" s="60" t="s">
        <v>140</v>
      </c>
      <c r="C40" s="61"/>
      <c r="D40" s="61"/>
      <c r="E40" s="61"/>
      <c r="F40" s="61"/>
      <c r="G40" s="61"/>
      <c r="H40" s="61"/>
      <c r="I40" s="62"/>
      <c r="J40" s="32"/>
      <c r="K40" s="56"/>
      <c r="L40" s="38"/>
      <c r="M40" s="38"/>
      <c r="N40" s="32"/>
      <c r="O40" s="32"/>
      <c r="P40" s="32"/>
      <c r="Q40" s="32"/>
      <c r="R40" s="32"/>
      <c r="S40" s="32"/>
    </row>
    <row r="41" spans="1:19">
      <c r="A41" s="32"/>
      <c r="B41" s="33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3.2">
      <c r="A42" s="32"/>
      <c r="B42" s="63" t="s">
        <v>141</v>
      </c>
      <c r="C42" s="38" t="s">
        <v>142</v>
      </c>
      <c r="D42" s="3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3.2">
      <c r="A43" s="32"/>
      <c r="B43" s="64"/>
      <c r="C43" s="38" t="s">
        <v>143</v>
      </c>
      <c r="D43" s="3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3.2">
      <c r="A44" s="32"/>
      <c r="B44" s="64"/>
      <c r="C44" s="38"/>
      <c r="D44" s="3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</sheetData>
  <sheetProtection sheet="1" scenarios="1" selectLockedCells="1"/>
  <protectedRanges>
    <protectedRange sqref="C9:I18 C38:I40 I34:I37 C19:H20 E21:E31 E33 F21:F25 F27:F33 C21:D33 G21:I33 C34:G37" name="Wochenplan"/>
    <protectedRange sqref="I3" name="Datum"/>
    <protectedRange sqref="C3" name="Name"/>
  </protectedRanges>
  <mergeCells count="1">
    <mergeCell ref="B5:I5"/>
  </mergeCells>
  <conditionalFormatting sqref="D7:I21 C7:C35 D22:G24 H22:I38 F25:G26 D25:E34 F27:F34 G27:G38 D35:F35 C36:F38 C39:I40">
    <cfRule type="containsText" dxfId="29" priority="14" operator="containsText" text="Diverses">
      <formula>NOT(ISERROR(SEARCH("Diverses",C7)))</formula>
    </cfRule>
    <cfRule type="containsText" dxfId="28" priority="15" operator="containsText" text="Tr andere SpA">
      <formula>NOT(ISERROR(SEARCH("Tr andere SpA",C7)))</formula>
    </cfRule>
    <cfRule type="containsText" dxfId="27" priority="16" operator="containsText" text="Tr individuell">
      <formula>NOT(ISERROR(SEARCH("Tr individuell",C7)))</formula>
    </cfRule>
    <cfRule type="containsText" dxfId="26" priority="17" operator="containsText" text="Tr Athletik">
      <formula>NOT(ISERROR(SEARCH("Tr Athletik",C7)))</formula>
    </cfRule>
    <cfRule type="containsText" dxfId="25" priority="18" operator="containsText" text="Tr Verein">
      <formula>NOT(ISERROR(SEARCH("Tr Verein",C7)))</formula>
    </cfRule>
    <cfRule type="containsText" dxfId="24" priority="19" operator="containsText" text="Tr StP">
      <formula>NOT(ISERROR(SEARCH("Tr StP",C7)))</formula>
    </cfRule>
    <cfRule type="containsText" dxfId="23" priority="20" operator="containsText" text="Musik">
      <formula>NOT(ISERROR(SEARCH("Musik",C7)))</formula>
    </cfRule>
    <cfRule type="containsText" dxfId="22" priority="21" operator="containsText" text="Schule">
      <formula>NOT(ISERROR(SEARCH("Schule",C7)))</formula>
    </cfRule>
  </conditionalFormatting>
  <conditionalFormatting sqref="D7:I21 H22:I38 F27:F34 C7:C35 D22:G24 F25:G26 D25:E34 G27:G38 D35:F35 C36:F38 C39:I40">
    <cfRule type="containsText" dxfId="21" priority="13" operator="containsText" text="Reisezeit">
      <formula>NOT(ISERROR(SEARCH("Reisezeit",C7)))</formula>
    </cfRule>
  </conditionalFormatting>
  <conditionalFormatting sqref="F29">
    <cfRule type="containsText" dxfId="20" priority="1" operator="containsText" text="Tr StP">
      <formula>NOT(ISERROR(SEARCH("Tr StP",F29)))</formula>
    </cfRule>
  </conditionalFormatting>
  <conditionalFormatting sqref="F30">
    <cfRule type="containsText" dxfId="19" priority="22" operator="containsText" text="Reisezeit">
      <formula>NOT(ISERROR(SEARCH("Reisezeit",F30)))</formula>
    </cfRule>
    <cfRule type="containsText" dxfId="18" priority="23" operator="containsText" text="Diverses">
      <formula>NOT(ISERROR(SEARCH("Diverses",F30)))</formula>
    </cfRule>
    <cfRule type="containsText" dxfId="17" priority="24" operator="containsText" text="Tr andere SpA">
      <formula>NOT(ISERROR(SEARCH("Tr andere SpA",F30)))</formula>
    </cfRule>
    <cfRule type="containsText" dxfId="16" priority="25" operator="containsText" text="Tr individuell">
      <formula>NOT(ISERROR(SEARCH("Tr individuell",F30)))</formula>
    </cfRule>
    <cfRule type="containsText" dxfId="15" priority="26" operator="containsText" text="Tr Athletik">
      <formula>NOT(ISERROR(SEARCH("Tr Athletik",F30)))</formula>
    </cfRule>
    <cfRule type="containsText" dxfId="14" priority="27" operator="containsText" text="Tr Verein">
      <formula>NOT(ISERROR(SEARCH("Tr Verein",F30)))</formula>
    </cfRule>
    <cfRule type="containsText" dxfId="13" priority="28" operator="containsText" text="Tr StP">
      <formula>NOT(ISERROR(SEARCH("Tr StP",F30)))</formula>
    </cfRule>
    <cfRule type="containsText" dxfId="12" priority="29" operator="containsText" text="Musik">
      <formula>NOT(ISERROR(SEARCH("Musik",F30)))</formula>
    </cfRule>
    <cfRule type="containsText" dxfId="11" priority="30" operator="containsText" text="Schule/Arbeit">
      <formula>NOT(ISERROR(SEARCH("Schule/Arbeit",F30)))</formula>
    </cfRule>
  </conditionalFormatting>
  <conditionalFormatting sqref="H34:H37">
    <cfRule type="containsText" dxfId="10" priority="10" operator="containsText" text="Tr Verein">
      <formula>NOT(ISERROR(SEARCH("Tr Verein",H34)))</formula>
    </cfRule>
  </conditionalFormatting>
  <conditionalFormatting sqref="I19:I20">
    <cfRule type="containsText" dxfId="9" priority="11" operator="containsText" text="Musik">
      <formula>NOT(ISERROR(SEARCH("Musik",I19)))</formula>
    </cfRule>
  </conditionalFormatting>
  <conditionalFormatting sqref="L31">
    <cfRule type="containsText" dxfId="8" priority="2" operator="containsText" text="Schule">
      <formula>NOT(ISERROR(SEARCH("Schule",L31)))</formula>
    </cfRule>
  </conditionalFormatting>
  <conditionalFormatting sqref="L32">
    <cfRule type="containsText" dxfId="7" priority="3" operator="containsText" text="Musik">
      <formula>NOT(ISERROR(SEARCH("Musik",L32)))</formula>
    </cfRule>
  </conditionalFormatting>
  <conditionalFormatting sqref="L33">
    <cfRule type="containsText" dxfId="6" priority="4" operator="containsText" text="Tr StP">
      <formula>NOT(ISERROR(SEARCH("Tr StP",L33)))</formula>
    </cfRule>
  </conditionalFormatting>
  <conditionalFormatting sqref="L34">
    <cfRule type="containsText" dxfId="5" priority="5" operator="containsText" text="Tr Verein">
      <formula>NOT(ISERROR(SEARCH("Tr Verein",L34)))</formula>
    </cfRule>
  </conditionalFormatting>
  <conditionalFormatting sqref="L35">
    <cfRule type="containsText" dxfId="4" priority="6" operator="containsText" text="Tr Athletik">
      <formula>NOT(ISERROR(SEARCH("Tr Athletik",L35)))</formula>
    </cfRule>
  </conditionalFormatting>
  <conditionalFormatting sqref="L36">
    <cfRule type="containsText" dxfId="3" priority="7" operator="containsText" text="Tr individuell">
      <formula>NOT(ISERROR(SEARCH("Tr individuell",L36)))</formula>
    </cfRule>
  </conditionalFormatting>
  <conditionalFormatting sqref="L37">
    <cfRule type="containsText" dxfId="2" priority="8" operator="containsText" text="Tr andere SpA">
      <formula>NOT(ISERROR(SEARCH("Tr andere SpA",L37)))</formula>
    </cfRule>
  </conditionalFormatting>
  <conditionalFormatting sqref="L38:L40">
    <cfRule type="containsText" dxfId="1" priority="9" operator="containsText" text="Diverses">
      <formula>NOT(ISERROR(SEARCH("Diverses",L38)))</formula>
    </cfRule>
  </conditionalFormatting>
  <conditionalFormatting sqref="M5">
    <cfRule type="containsText" dxfId="0" priority="12" operator="containsText" text="Musik">
      <formula>NOT(ISERROR(SEARCH("Musik",M5)))</formula>
    </cfRule>
  </conditionalFormatting>
  <pageMargins left="0.39374999999999999" right="0.39374999999999999" top="0.98402777777777795" bottom="0.78749999999999998" header="0.51180555555555496" footer="0.51180555555555496"/>
  <pageSetup paperSize="9" fitToHeight="0" orientation="landscape" horizontalDpi="300" verticalDpi="300"/>
  <headerFooter>
    <oddFooter>&amp;CWochenprotokoll / Wochenplan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9C245-C9C4-4D29-9329-9E64BA93E7A7}">
  <dimension ref="B3:G17"/>
  <sheetViews>
    <sheetView showGridLines="0" workbookViewId="0">
      <selection activeCell="D13" sqref="D13"/>
    </sheetView>
  </sheetViews>
  <sheetFormatPr baseColWidth="10" defaultRowHeight="14.4"/>
  <cols>
    <col min="2" max="2" width="10.88671875" bestFit="1" customWidth="1"/>
    <col min="3" max="3" width="10.33203125" style="69" customWidth="1"/>
    <col min="4" max="7" width="11.44140625" style="69"/>
  </cols>
  <sheetData>
    <row r="3" spans="2:7">
      <c r="B3" t="s">
        <v>71</v>
      </c>
    </row>
    <row r="4" spans="2:7">
      <c r="B4" s="31" t="s">
        <v>67</v>
      </c>
      <c r="C4" s="70" t="s">
        <v>65</v>
      </c>
      <c r="D4" s="71" t="s">
        <v>66</v>
      </c>
      <c r="E4" s="71" t="s">
        <v>76</v>
      </c>
    </row>
    <row r="5" spans="2:7">
      <c r="B5" s="29" t="s">
        <v>65</v>
      </c>
      <c r="C5" s="72">
        <f>COUNTIF(tblErfassung[Teilnehmerfeld],tblAnzahlWettkampf[[#Headers],[regional]])</f>
        <v>8</v>
      </c>
      <c r="D5" s="72">
        <f>COUNTIF(tblErfassung[Teilnehmerfeld],tblAnzahlWettkampf[[#Headers],[national]])</f>
        <v>5</v>
      </c>
      <c r="E5" s="72">
        <f>COUNTIF(tblErfassung[Teilnehmerfeld],tblAnzahlWettkampf[[#Headers],[international]])</f>
        <v>1</v>
      </c>
    </row>
    <row r="7" spans="2:7">
      <c r="B7" t="s">
        <v>72</v>
      </c>
    </row>
    <row r="8" spans="2:7">
      <c r="B8" s="18" t="s">
        <v>67</v>
      </c>
      <c r="C8" s="73" t="s">
        <v>73</v>
      </c>
      <c r="D8" s="71" t="s">
        <v>74</v>
      </c>
      <c r="E8" s="71" t="s">
        <v>75</v>
      </c>
    </row>
    <row r="9" spans="2:7">
      <c r="B9" s="30" t="s">
        <v>10</v>
      </c>
      <c r="C9" s="72">
        <f>PunkteEinzel</f>
        <v>1.5</v>
      </c>
      <c r="D9" s="69">
        <f>PunkteDoppel</f>
        <v>1.5</v>
      </c>
      <c r="E9" s="69">
        <f>PunkteMixed</f>
        <v>0</v>
      </c>
    </row>
    <row r="11" spans="2:7">
      <c r="B11" t="s">
        <v>146</v>
      </c>
    </row>
    <row r="12" spans="2:7">
      <c r="B12" s="18" t="s">
        <v>67</v>
      </c>
      <c r="C12" s="73" t="s">
        <v>147</v>
      </c>
      <c r="D12" s="71" t="s">
        <v>148</v>
      </c>
      <c r="E12" s="71" t="s">
        <v>149</v>
      </c>
      <c r="F12" s="71" t="s">
        <v>150</v>
      </c>
      <c r="G12" s="71" t="s">
        <v>151</v>
      </c>
    </row>
    <row r="13" spans="2:7">
      <c r="B13" s="30" t="s">
        <v>10</v>
      </c>
      <c r="C13" s="72">
        <f>JanTrStP</f>
        <v>5.5</v>
      </c>
      <c r="D13" s="69">
        <f>JanVerein</f>
        <v>2.5</v>
      </c>
      <c r="E13" s="69">
        <f>JanAthletik</f>
        <v>0.5</v>
      </c>
      <c r="F13" s="69">
        <f>JanIndividuell</f>
        <v>1</v>
      </c>
      <c r="G13" s="69">
        <f>JanAndere</f>
        <v>1</v>
      </c>
    </row>
    <row r="15" spans="2:7">
      <c r="B15" t="s">
        <v>152</v>
      </c>
    </row>
    <row r="16" spans="2:7">
      <c r="B16" s="18" t="s">
        <v>67</v>
      </c>
      <c r="C16" s="73" t="s">
        <v>147</v>
      </c>
      <c r="D16" s="71" t="s">
        <v>148</v>
      </c>
      <c r="E16" s="71" t="s">
        <v>149</v>
      </c>
      <c r="F16" s="71" t="s">
        <v>150</v>
      </c>
      <c r="G16" s="71" t="s">
        <v>151</v>
      </c>
    </row>
    <row r="17" spans="2:7">
      <c r="B17" s="30" t="s">
        <v>10</v>
      </c>
      <c r="C17" s="72">
        <f>AugTrStP</f>
        <v>5.5</v>
      </c>
      <c r="D17" s="69">
        <f>AugVerein</f>
        <v>2.5</v>
      </c>
      <c r="E17" s="69">
        <f>AugAthletik</f>
        <v>0.5</v>
      </c>
      <c r="F17" s="69">
        <f>AugIndividuell</f>
        <v>1</v>
      </c>
      <c r="G17" s="69">
        <f>AugAndere</f>
        <v>1</v>
      </c>
    </row>
  </sheetData>
  <sheetProtection algorithmName="SHA-512" hashValue="Vtmcir0GLvSQh6MrqCVVu0GUQfrbRPsR4+hZTOHoNgzMmXPWRKIj5hD8j2VlJn/zliCcAIdVwgh8lmwTx0thfg==" saltValue="D2WzwHvZ9dCszaew5uKQgw==" spinCount="100000" sheet="1" objects="1" scenarios="1"/>
  <phoneticPr fontId="18" type="noConversion"/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6A98F-B1BF-47CA-ADBA-4C32FBF28E6F}">
  <dimension ref="A1:L19"/>
  <sheetViews>
    <sheetView zoomScaleNormal="100" workbookViewId="0">
      <selection activeCell="D28" sqref="D28"/>
    </sheetView>
  </sheetViews>
  <sheetFormatPr baseColWidth="10" defaultColWidth="11.44140625" defaultRowHeight="14.4"/>
  <cols>
    <col min="1" max="1" width="18.109375" style="2" bestFit="1" customWidth="1"/>
    <col min="2" max="2" width="63.44140625" style="2" bestFit="1" customWidth="1"/>
    <col min="3" max="3" width="12" style="2" bestFit="1" customWidth="1"/>
    <col min="4" max="4" width="25.33203125" style="2" bestFit="1" customWidth="1"/>
    <col min="5" max="5" width="63.44140625" style="2" customWidth="1"/>
    <col min="6" max="6" width="13.33203125" style="2" customWidth="1"/>
    <col min="7" max="8" width="22.6640625" style="2" customWidth="1"/>
    <col min="9" max="9" width="26.44140625" style="2" customWidth="1"/>
    <col min="10" max="10" width="28.33203125" style="2" customWidth="1"/>
    <col min="11" max="12" width="8.6640625" style="2" customWidth="1"/>
    <col min="13" max="16384" width="11.44140625" style="2"/>
  </cols>
  <sheetData>
    <row r="1" spans="1:12">
      <c r="A1" s="1" t="s">
        <v>27</v>
      </c>
      <c r="B1" s="1" t="s">
        <v>28</v>
      </c>
      <c r="C1" s="1" t="s">
        <v>29</v>
      </c>
      <c r="D1" s="1" t="s">
        <v>30</v>
      </c>
      <c r="E1" s="1" t="s">
        <v>10</v>
      </c>
      <c r="F1" s="1"/>
    </row>
    <row r="2" spans="1:12">
      <c r="A2" s="2" t="s">
        <v>15</v>
      </c>
      <c r="B2" s="17">
        <v>1</v>
      </c>
      <c r="C2" s="2" t="s">
        <v>31</v>
      </c>
      <c r="D2" s="2" t="s">
        <v>32</v>
      </c>
      <c r="E2" s="2" t="s">
        <v>7</v>
      </c>
      <c r="F2" s="2" t="s">
        <v>64</v>
      </c>
      <c r="G2" s="2" t="s">
        <v>32</v>
      </c>
      <c r="H2" s="2" t="s">
        <v>34</v>
      </c>
      <c r="I2" s="2" t="s">
        <v>20</v>
      </c>
      <c r="J2" s="2" t="s">
        <v>16</v>
      </c>
      <c r="K2" s="2" t="s">
        <v>22</v>
      </c>
      <c r="L2" s="2" t="s">
        <v>19</v>
      </c>
    </row>
    <row r="3" spans="1:12">
      <c r="A3" s="2" t="s">
        <v>21</v>
      </c>
      <c r="B3" s="17">
        <v>2</v>
      </c>
      <c r="C3" s="2" t="s">
        <v>33</v>
      </c>
      <c r="D3" s="2" t="s">
        <v>34</v>
      </c>
      <c r="E3" s="2" t="s">
        <v>35</v>
      </c>
      <c r="F3" s="25">
        <v>1</v>
      </c>
      <c r="G3" s="79">
        <v>5</v>
      </c>
      <c r="H3" s="79">
        <v>5</v>
      </c>
      <c r="I3" s="79">
        <v>5</v>
      </c>
      <c r="J3" s="79">
        <v>5</v>
      </c>
      <c r="K3" s="79">
        <v>4.5</v>
      </c>
      <c r="L3" s="79">
        <v>4.5</v>
      </c>
    </row>
    <row r="4" spans="1:12">
      <c r="A4" s="2" t="s">
        <v>17</v>
      </c>
      <c r="B4" s="17">
        <v>3</v>
      </c>
      <c r="C4" s="2" t="s">
        <v>18</v>
      </c>
      <c r="D4" s="2" t="s">
        <v>20</v>
      </c>
      <c r="E4" s="2" t="s">
        <v>36</v>
      </c>
      <c r="F4" s="25">
        <v>2</v>
      </c>
      <c r="G4" s="79">
        <v>4.5</v>
      </c>
      <c r="H4" s="79">
        <v>4.5</v>
      </c>
      <c r="I4" s="79">
        <v>4.5</v>
      </c>
      <c r="J4" s="79">
        <v>4</v>
      </c>
      <c r="K4" s="79">
        <v>4</v>
      </c>
      <c r="L4" s="79"/>
    </row>
    <row r="5" spans="1:12">
      <c r="B5" s="17">
        <v>4</v>
      </c>
      <c r="C5" s="2" t="s">
        <v>37</v>
      </c>
      <c r="D5" s="2" t="s">
        <v>16</v>
      </c>
      <c r="E5" s="81" t="s">
        <v>38</v>
      </c>
      <c r="F5" s="76">
        <v>3</v>
      </c>
      <c r="G5" s="80">
        <v>4.5</v>
      </c>
      <c r="H5" s="80">
        <v>4.5</v>
      </c>
      <c r="I5" s="79">
        <v>4.5</v>
      </c>
      <c r="J5" s="79">
        <v>4</v>
      </c>
      <c r="K5" s="79">
        <v>4</v>
      </c>
      <c r="L5" s="79">
        <v>3</v>
      </c>
    </row>
    <row r="6" spans="1:12" ht="28.8">
      <c r="B6" s="17">
        <v>5</v>
      </c>
      <c r="C6" s="2" t="s">
        <v>39</v>
      </c>
      <c r="D6" s="2" t="s">
        <v>22</v>
      </c>
      <c r="E6" s="82" t="s">
        <v>40</v>
      </c>
      <c r="F6" s="77">
        <v>4</v>
      </c>
      <c r="G6" s="79">
        <v>4.5</v>
      </c>
      <c r="H6" s="79">
        <v>4.5</v>
      </c>
      <c r="I6" s="79">
        <v>4</v>
      </c>
      <c r="J6" s="79">
        <v>4</v>
      </c>
      <c r="K6" s="79">
        <v>3.5</v>
      </c>
      <c r="L6" s="79">
        <v>3</v>
      </c>
    </row>
    <row r="7" spans="1:12">
      <c r="B7" s="17">
        <v>6</v>
      </c>
      <c r="C7" s="2" t="s">
        <v>41</v>
      </c>
      <c r="D7" s="2" t="s">
        <v>19</v>
      </c>
      <c r="E7" s="2" t="s">
        <v>42</v>
      </c>
      <c r="F7" s="25">
        <v>5</v>
      </c>
      <c r="G7" s="79">
        <v>3.5</v>
      </c>
      <c r="H7" s="79">
        <v>3.5</v>
      </c>
      <c r="I7" s="79">
        <v>3</v>
      </c>
      <c r="J7" s="79">
        <v>2.5</v>
      </c>
      <c r="K7" s="79">
        <v>2.5</v>
      </c>
      <c r="L7" s="79"/>
    </row>
    <row r="8" spans="1:12" ht="28.8">
      <c r="B8" s="17">
        <v>7</v>
      </c>
      <c r="C8" s="2" t="s">
        <v>43</v>
      </c>
      <c r="D8" s="2" t="s">
        <v>44</v>
      </c>
      <c r="E8" s="83" t="s">
        <v>45</v>
      </c>
      <c r="F8" s="78">
        <v>6</v>
      </c>
      <c r="G8" s="79">
        <v>3</v>
      </c>
      <c r="H8" s="79">
        <v>3</v>
      </c>
      <c r="I8" s="79">
        <v>2.5</v>
      </c>
      <c r="J8" s="79">
        <v>2</v>
      </c>
      <c r="K8" s="79">
        <v>1.5</v>
      </c>
      <c r="L8" s="79">
        <v>1.5</v>
      </c>
    </row>
    <row r="9" spans="1:12">
      <c r="B9" s="17">
        <v>8</v>
      </c>
      <c r="C9" s="2" t="s">
        <v>46</v>
      </c>
      <c r="E9" s="81" t="s">
        <v>47</v>
      </c>
      <c r="F9" s="76">
        <v>7</v>
      </c>
      <c r="G9" s="79">
        <v>2.5</v>
      </c>
      <c r="H9" s="79">
        <v>2.5</v>
      </c>
      <c r="I9" s="79">
        <v>2</v>
      </c>
      <c r="J9" s="79">
        <v>2</v>
      </c>
      <c r="K9" s="79">
        <v>1.5</v>
      </c>
      <c r="L9" s="79">
        <v>1.5</v>
      </c>
    </row>
    <row r="10" spans="1:12">
      <c r="E10" s="81" t="s">
        <v>48</v>
      </c>
      <c r="F10" s="76">
        <v>8</v>
      </c>
      <c r="G10" s="79">
        <v>1</v>
      </c>
      <c r="H10" s="79">
        <v>1</v>
      </c>
      <c r="I10" s="79">
        <v>1</v>
      </c>
      <c r="J10" s="79">
        <v>0.5</v>
      </c>
      <c r="K10" s="79">
        <v>0.5</v>
      </c>
      <c r="L10" s="79">
        <v>0</v>
      </c>
    </row>
    <row r="11" spans="1:12">
      <c r="B11" s="9" t="s">
        <v>49</v>
      </c>
    </row>
    <row r="12" spans="1:12">
      <c r="B12" s="9" t="s">
        <v>36</v>
      </c>
      <c r="E12" s="74" t="s">
        <v>50</v>
      </c>
      <c r="F12" s="74"/>
      <c r="G12" s="74"/>
      <c r="H12" s="74"/>
      <c r="I12" s="74"/>
      <c r="J12" s="74"/>
      <c r="K12" s="75"/>
      <c r="L12" s="75"/>
    </row>
    <row r="13" spans="1:12">
      <c r="B13" s="10" t="s">
        <v>52</v>
      </c>
      <c r="E13" s="105" t="s">
        <v>51</v>
      </c>
      <c r="F13" s="105"/>
      <c r="G13" s="105"/>
      <c r="H13" s="105"/>
      <c r="I13" s="105"/>
      <c r="J13" s="105"/>
      <c r="K13" s="105"/>
      <c r="L13" s="105"/>
    </row>
    <row r="14" spans="1:12">
      <c r="B14" s="10" t="s">
        <v>54</v>
      </c>
      <c r="E14" s="105" t="s">
        <v>53</v>
      </c>
      <c r="F14" s="105"/>
      <c r="G14" s="105"/>
      <c r="H14" s="105"/>
      <c r="I14" s="105"/>
      <c r="J14" s="105"/>
      <c r="K14" s="105"/>
      <c r="L14" s="105"/>
    </row>
    <row r="15" spans="1:12" ht="15" customHeight="1">
      <c r="B15" s="9" t="s">
        <v>56</v>
      </c>
      <c r="E15" s="2" t="s">
        <v>55</v>
      </c>
    </row>
    <row r="16" spans="1:12" ht="34.5" customHeight="1">
      <c r="B16" s="11" t="s">
        <v>57</v>
      </c>
    </row>
    <row r="17" spans="2:2">
      <c r="B17" s="10" t="s">
        <v>58</v>
      </c>
    </row>
    <row r="18" spans="2:2">
      <c r="B18" s="10" t="s">
        <v>59</v>
      </c>
    </row>
    <row r="19" spans="2:2">
      <c r="B19" s="2" t="s">
        <v>60</v>
      </c>
    </row>
  </sheetData>
  <sheetProtection sheet="1" objects="1" scenarios="1"/>
  <mergeCells count="2">
    <mergeCell ref="E13:L13"/>
    <mergeCell ref="E14:L14"/>
  </mergeCells>
  <hyperlinks>
    <hyperlink ref="B13" r:id="rId1" display="3 = Junior Int. Grand Prix Turniere + Danish Junior Cup" xr:uid="{419EE1F5-330E-4057-985F-1A2CA6450A8E}"/>
    <hyperlink ref="B14" r:id="rId2" display="4 = Junior Int. Series / Junior future Series / Junior Int. Challenge" xr:uid="{CE588DDF-953F-4DA0-8E66-E9C824C6766E}"/>
    <hyperlink ref="B17" r:id="rId3" xr:uid="{7D9F2CB2-33BC-4831-8EC6-486205CC420C}"/>
    <hyperlink ref="B18" r:id="rId4" xr:uid="{72BCCC6D-832E-4DE0-8AC9-0EBDB6EB5345}"/>
    <hyperlink ref="E5" r:id="rId5" xr:uid="{7ABA251E-D754-457A-A8E6-618C0DAA2A01}"/>
    <hyperlink ref="E6" r:id="rId6" display="http://badmintoneurope.com/cms/?&amp;pageid=6026" xr:uid="{DC36868F-153B-4742-8FEF-6A13479924C5}"/>
    <hyperlink ref="E9" r:id="rId7" display="SBJS" xr:uid="{32197F45-29B4-42EC-B2EC-F34DAAB489DB}"/>
    <hyperlink ref="E10" r:id="rId8" display="RTJ Regional" xr:uid="{1E21159D-7AD0-4E82-AB39-EEA39D3CB889}"/>
  </hyperlinks>
  <pageMargins left="0.7" right="0.7" top="0.78740157499999996" bottom="0.78740157499999996" header="0.3" footer="0.3"/>
  <tableParts count="1"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bd3e48-3399-4f37-8170-157681e1e290">
      <Terms xmlns="http://schemas.microsoft.com/office/infopath/2007/PartnerControls"/>
    </lcf76f155ced4ddcb4097134ff3c332f>
    <TaxCatchAll xmlns="0b48ff47-a0d5-4977-9b05-aa529d0a5a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347D89ED3E1F418D0B02EB2378E41C" ma:contentTypeVersion="16" ma:contentTypeDescription="Ein neues Dokument erstellen." ma:contentTypeScope="" ma:versionID="d7c354ba6523df0a49ca617c05966018">
  <xsd:schema xmlns:xsd="http://www.w3.org/2001/XMLSchema" xmlns:xs="http://www.w3.org/2001/XMLSchema" xmlns:p="http://schemas.microsoft.com/office/2006/metadata/properties" xmlns:ns2="41bd3e48-3399-4f37-8170-157681e1e290" xmlns:ns3="0b48ff47-a0d5-4977-9b05-aa529d0a5a7e" targetNamespace="http://schemas.microsoft.com/office/2006/metadata/properties" ma:root="true" ma:fieldsID="ebabeca6d5d1b14ef870c9caf58bef2c" ns2:_="" ns3:_="">
    <xsd:import namespace="41bd3e48-3399-4f37-8170-157681e1e290"/>
    <xsd:import namespace="0b48ff47-a0d5-4977-9b05-aa529d0a5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d3e48-3399-4f37-8170-157681e1e2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d745b83b-6fbc-49c6-93a7-918c71cb2b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8ff47-a0d5-4977-9b05-aa529d0a5a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32585d3-f4e6-43c5-92da-a5c88f0cda35}" ma:internalName="TaxCatchAll" ma:showField="CatchAllData" ma:web="0b48ff47-a0d5-4977-9b05-aa529d0a5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264A9-11DE-456E-B94F-F844DAB195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78E961-8DB7-46E8-AE81-B09901C9ED55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b48ff47-a0d5-4977-9b05-aa529d0a5a7e"/>
    <ds:schemaRef ds:uri="41bd3e48-3399-4f37-8170-157681e1e290"/>
  </ds:schemaRefs>
</ds:datastoreItem>
</file>

<file path=customXml/itemProps3.xml><?xml version="1.0" encoding="utf-8"?>
<ds:datastoreItem xmlns:ds="http://schemas.openxmlformats.org/officeDocument/2006/customXml" ds:itemID="{1FE17102-95B3-49C7-909C-8123C1847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d3e48-3399-4f37-8170-157681e1e290"/>
    <ds:schemaRef ds:uri="0b48ff47-a0d5-4977-9b05-aa529d0a5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3b5e7a1-cb09-4417-9e1a-c686b440b2c5}" enabled="0" method="" siteId="{03b5e7a1-cb09-4417-9e1a-c686b440b2c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15</vt:i4>
      </vt:variant>
    </vt:vector>
  </HeadingPairs>
  <TitlesOfParts>
    <vt:vector size="20" baseType="lpstr">
      <vt:lpstr>Turniertagebuch</vt:lpstr>
      <vt:lpstr>Wochenplanung Jan</vt:lpstr>
      <vt:lpstr>Wochenplanung Aug</vt:lpstr>
      <vt:lpstr>Auswertung</vt:lpstr>
      <vt:lpstr>Wertetabelle</vt:lpstr>
      <vt:lpstr>AugAndere</vt:lpstr>
      <vt:lpstr>AugAthletik</vt:lpstr>
      <vt:lpstr>AugIndividuell</vt:lpstr>
      <vt:lpstr>AugTrStP</vt:lpstr>
      <vt:lpstr>AugVerein</vt:lpstr>
      <vt:lpstr>'Wochenplanung Aug'!Druckbereich</vt:lpstr>
      <vt:lpstr>'Wochenplanung Jan'!Druckbereich</vt:lpstr>
      <vt:lpstr>JanAndere</vt:lpstr>
      <vt:lpstr>JanAthletik</vt:lpstr>
      <vt:lpstr>JanIndividuell</vt:lpstr>
      <vt:lpstr>JanTrStP</vt:lpstr>
      <vt:lpstr>JanVerein</vt:lpstr>
      <vt:lpstr>PunkteDoppel</vt:lpstr>
      <vt:lpstr>PunkteEinzel</vt:lpstr>
      <vt:lpstr>PunkteMixed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Bagdasarjanz</dc:creator>
  <cp:keywords/>
  <dc:description/>
  <cp:lastModifiedBy>Beatrice Bider</cp:lastModifiedBy>
  <cp:revision/>
  <dcterms:created xsi:type="dcterms:W3CDTF">2022-10-04T11:43:51Z</dcterms:created>
  <dcterms:modified xsi:type="dcterms:W3CDTF">2024-02-05T07:33:07Z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0x01010041347D89ED3E1F418D0B02EB2378E41C</vt:lpwstr>
  </property>
  <property fmtid="{D5CDD505-2E9C-101B-9397-08002B2CF9AE}" pid="3" name="MediaServiceImageTags">
    <vt:lpwstr/>
  </property>
</Properties>
</file>